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West Bengal" sheetId="1" r:id="rId1"/>
    <sheet name="QPR" sheetId="10" r:id="rId2"/>
    <sheet name="Apparoval-2018-19" sheetId="11" r:id="rId3"/>
    <sheet name="Radar" sheetId="12" r:id="rId4"/>
    <sheet name="Monthly" sheetId="13" r:id="rId5"/>
  </sheets>
  <externalReferences>
    <externalReference r:id="rId6"/>
  </externalReferences>
  <definedNames>
    <definedName name="_xlnm._FilterDatabase" localSheetId="0" hidden="1">'West Bengal'!$B$552:$F$578</definedName>
    <definedName name="_xlnm.Print_Area" localSheetId="0">'West Bengal'!$B$1:$I$978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99" i="1" l="1"/>
  <c r="K19" i="1"/>
  <c r="J19" i="1"/>
  <c r="I19" i="1"/>
  <c r="Q30" i="13" l="1"/>
  <c r="Q5" i="13"/>
  <c r="Q6" i="13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4" i="13"/>
  <c r="B16" i="12"/>
  <c r="D700" i="1"/>
  <c r="D6" i="12"/>
  <c r="D7" i="12"/>
  <c r="F7" i="12" s="1"/>
  <c r="D8" i="12"/>
  <c r="D9" i="12"/>
  <c r="D10" i="12"/>
  <c r="F10" i="12" s="1"/>
  <c r="D11" i="12"/>
  <c r="F11" i="12" s="1"/>
  <c r="D12" i="12"/>
  <c r="F12" i="12" s="1"/>
  <c r="D13" i="12"/>
  <c r="F13" i="12" s="1"/>
  <c r="D14" i="12"/>
  <c r="F14" i="12" s="1"/>
  <c r="D15" i="12"/>
  <c r="F15" i="12" s="1"/>
  <c r="D16" i="12"/>
  <c r="F16" i="12" s="1"/>
  <c r="D17" i="12"/>
  <c r="F17" i="12" s="1"/>
  <c r="D18" i="12"/>
  <c r="F18" i="12" s="1"/>
  <c r="D5" i="12"/>
  <c r="F5" i="12" s="1"/>
  <c r="F8" i="12"/>
  <c r="F9" i="12"/>
  <c r="G20" i="1" l="1"/>
  <c r="G19" i="1"/>
  <c r="G18" i="1"/>
  <c r="G17" i="1"/>
  <c r="K959" i="1"/>
  <c r="G960" i="1"/>
  <c r="F960" i="1"/>
  <c r="K961" i="1"/>
  <c r="K960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7" i="1"/>
  <c r="I938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7" i="1"/>
  <c r="J938" i="1"/>
  <c r="J914" i="1"/>
  <c r="I914" i="1"/>
  <c r="E856" i="1"/>
  <c r="F856" i="1" s="1"/>
  <c r="H856" i="1" s="1"/>
  <c r="E857" i="1"/>
  <c r="F857" i="1" s="1"/>
  <c r="H857" i="1" s="1"/>
  <c r="E858" i="1"/>
  <c r="F858" i="1" s="1"/>
  <c r="H858" i="1" s="1"/>
  <c r="E859" i="1"/>
  <c r="F859" i="1" s="1"/>
  <c r="H859" i="1" s="1"/>
  <c r="E860" i="1"/>
  <c r="F860" i="1" s="1"/>
  <c r="H860" i="1" s="1"/>
  <c r="E861" i="1"/>
  <c r="F861" i="1" s="1"/>
  <c r="H861" i="1" s="1"/>
  <c r="E862" i="1"/>
  <c r="F862" i="1" s="1"/>
  <c r="H862" i="1" s="1"/>
  <c r="E863" i="1"/>
  <c r="F863" i="1" s="1"/>
  <c r="H863" i="1" s="1"/>
  <c r="E864" i="1"/>
  <c r="F864" i="1" s="1"/>
  <c r="H864" i="1" s="1"/>
  <c r="E865" i="1"/>
  <c r="F865" i="1" s="1"/>
  <c r="H865" i="1" s="1"/>
  <c r="E866" i="1"/>
  <c r="F866" i="1" s="1"/>
  <c r="H866" i="1" s="1"/>
  <c r="E867" i="1"/>
  <c r="F867" i="1" s="1"/>
  <c r="H867" i="1" s="1"/>
  <c r="E868" i="1"/>
  <c r="F868" i="1" s="1"/>
  <c r="H868" i="1" s="1"/>
  <c r="E869" i="1"/>
  <c r="F869" i="1" s="1"/>
  <c r="H869" i="1" s="1"/>
  <c r="E870" i="1"/>
  <c r="F870" i="1" s="1"/>
  <c r="H870" i="1" s="1"/>
  <c r="E871" i="1"/>
  <c r="F871" i="1" s="1"/>
  <c r="H871" i="1" s="1"/>
  <c r="E872" i="1"/>
  <c r="F872" i="1" s="1"/>
  <c r="H872" i="1" s="1"/>
  <c r="E873" i="1"/>
  <c r="F873" i="1" s="1"/>
  <c r="H873" i="1" s="1"/>
  <c r="E874" i="1"/>
  <c r="F874" i="1" s="1"/>
  <c r="H874" i="1" s="1"/>
  <c r="E875" i="1"/>
  <c r="F875" i="1" s="1"/>
  <c r="E876" i="1"/>
  <c r="F876" i="1" s="1"/>
  <c r="H876" i="1" s="1"/>
  <c r="E877" i="1"/>
  <c r="F877" i="1" s="1"/>
  <c r="H877" i="1" s="1"/>
  <c r="E878" i="1"/>
  <c r="F878" i="1" s="1"/>
  <c r="H878" i="1" s="1"/>
  <c r="E855" i="1"/>
  <c r="F855" i="1" s="1"/>
  <c r="H855" i="1" s="1"/>
  <c r="K849" i="1"/>
  <c r="K850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26" i="1"/>
  <c r="M848" i="1"/>
  <c r="K576" i="1"/>
  <c r="L288" i="1" l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287" i="1"/>
  <c r="K311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54" i="1"/>
  <c r="J478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287" i="1"/>
  <c r="L311" i="1" l="1"/>
  <c r="L478" i="1"/>
  <c r="H938" i="1"/>
  <c r="G938" i="1"/>
  <c r="F938" i="1"/>
  <c r="E938" i="1"/>
  <c r="D938" i="1"/>
  <c r="C938" i="1"/>
  <c r="F879" i="1"/>
  <c r="E879" i="1"/>
  <c r="D879" i="1"/>
  <c r="H829" i="1"/>
  <c r="G828" i="1"/>
  <c r="H828" i="1" s="1"/>
  <c r="G829" i="1"/>
  <c r="G830" i="1"/>
  <c r="H830" i="1" s="1"/>
  <c r="G831" i="1"/>
  <c r="H831" i="1" s="1"/>
  <c r="G832" i="1"/>
  <c r="H832" i="1" s="1"/>
  <c r="G833" i="1"/>
  <c r="H833" i="1" s="1"/>
  <c r="G834" i="1"/>
  <c r="H834" i="1" s="1"/>
  <c r="G835" i="1"/>
  <c r="H835" i="1" s="1"/>
  <c r="G836" i="1"/>
  <c r="H836" i="1" s="1"/>
  <c r="G837" i="1"/>
  <c r="H837" i="1" s="1"/>
  <c r="G838" i="1"/>
  <c r="H838" i="1" s="1"/>
  <c r="G839" i="1"/>
  <c r="H839" i="1" s="1"/>
  <c r="G840" i="1"/>
  <c r="H840" i="1" s="1"/>
  <c r="G841" i="1"/>
  <c r="H841" i="1" s="1"/>
  <c r="G842" i="1"/>
  <c r="H842" i="1" s="1"/>
  <c r="G843" i="1"/>
  <c r="H843" i="1" s="1"/>
  <c r="G844" i="1"/>
  <c r="H844" i="1" s="1"/>
  <c r="G845" i="1"/>
  <c r="H845" i="1" s="1"/>
  <c r="G846" i="1"/>
  <c r="H846" i="1" s="1"/>
  <c r="G847" i="1"/>
  <c r="H847" i="1" s="1"/>
  <c r="G848" i="1"/>
  <c r="H848" i="1" s="1"/>
  <c r="G849" i="1"/>
  <c r="H849" i="1" s="1"/>
  <c r="G850" i="1"/>
  <c r="H850" i="1" s="1"/>
  <c r="G827" i="1"/>
  <c r="H827" i="1" s="1"/>
  <c r="D851" i="1"/>
  <c r="D814" i="1" s="1"/>
  <c r="E851" i="1"/>
  <c r="E815" i="1" s="1"/>
  <c r="F851" i="1"/>
  <c r="D816" i="1" s="1"/>
  <c r="F789" i="1"/>
  <c r="E759" i="1"/>
  <c r="F729" i="1"/>
  <c r="E729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05" i="1"/>
  <c r="E700" i="1"/>
  <c r="E667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484" i="1"/>
  <c r="D910" i="1" l="1"/>
  <c r="E910" i="1"/>
  <c r="D729" i="1"/>
  <c r="G851" i="1"/>
  <c r="H851" i="1"/>
  <c r="D508" i="1"/>
  <c r="D815" i="1"/>
  <c r="E816" i="1"/>
  <c r="E814" i="1"/>
  <c r="G879" i="1"/>
  <c r="H879" i="1" s="1"/>
  <c r="G9" i="11"/>
  <c r="E7" i="11"/>
  <c r="N247" i="1"/>
  <c r="O247" i="1"/>
  <c r="N248" i="1"/>
  <c r="O248" i="1"/>
  <c r="N249" i="1"/>
  <c r="O249" i="1"/>
  <c r="N250" i="1"/>
  <c r="O250" i="1"/>
  <c r="N251" i="1"/>
  <c r="O251" i="1"/>
  <c r="N252" i="1"/>
  <c r="O252" i="1"/>
  <c r="N253" i="1"/>
  <c r="O253" i="1"/>
  <c r="N254" i="1"/>
  <c r="O254" i="1"/>
  <c r="N255" i="1"/>
  <c r="O255" i="1"/>
  <c r="N256" i="1"/>
  <c r="O256" i="1"/>
  <c r="N257" i="1"/>
  <c r="O257" i="1"/>
  <c r="N258" i="1"/>
  <c r="O258" i="1"/>
  <c r="N259" i="1"/>
  <c r="O259" i="1"/>
  <c r="N260" i="1"/>
  <c r="O260" i="1"/>
  <c r="N261" i="1"/>
  <c r="O261" i="1"/>
  <c r="N262" i="1"/>
  <c r="O262" i="1"/>
  <c r="N263" i="1"/>
  <c r="O263" i="1"/>
  <c r="N264" i="1"/>
  <c r="O264" i="1"/>
  <c r="N265" i="1"/>
  <c r="O265" i="1"/>
  <c r="N266" i="1"/>
  <c r="O266" i="1"/>
  <c r="N267" i="1"/>
  <c r="O267" i="1"/>
  <c r="N268" i="1"/>
  <c r="O268" i="1"/>
  <c r="N269" i="1"/>
  <c r="O269" i="1"/>
  <c r="O246" i="1"/>
  <c r="N246" i="1"/>
  <c r="J247" i="1"/>
  <c r="K247" i="1"/>
  <c r="J248" i="1"/>
  <c r="K248" i="1"/>
  <c r="J249" i="1"/>
  <c r="K249" i="1"/>
  <c r="J250" i="1"/>
  <c r="K250" i="1"/>
  <c r="J251" i="1"/>
  <c r="K251" i="1"/>
  <c r="J252" i="1"/>
  <c r="K252" i="1"/>
  <c r="J253" i="1"/>
  <c r="K253" i="1"/>
  <c r="J254" i="1"/>
  <c r="K254" i="1"/>
  <c r="J255" i="1"/>
  <c r="K255" i="1"/>
  <c r="J256" i="1"/>
  <c r="K256" i="1"/>
  <c r="J257" i="1"/>
  <c r="K257" i="1"/>
  <c r="J258" i="1"/>
  <c r="K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J268" i="1"/>
  <c r="K268" i="1"/>
  <c r="J269" i="1"/>
  <c r="K269" i="1"/>
  <c r="K246" i="1"/>
  <c r="J246" i="1"/>
  <c r="G24" i="1"/>
  <c r="G25" i="1"/>
  <c r="G23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59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30" i="1"/>
  <c r="H16" i="10"/>
  <c r="H14" i="10"/>
  <c r="I14" i="10"/>
  <c r="I11" i="10"/>
  <c r="H11" i="10"/>
  <c r="F13" i="10"/>
  <c r="E13" i="10"/>
  <c r="F12" i="10"/>
  <c r="E12" i="10"/>
  <c r="C12" i="10"/>
  <c r="B12" i="10"/>
  <c r="F11" i="10"/>
  <c r="E11" i="10"/>
  <c r="C11" i="10"/>
  <c r="B11" i="10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30" i="1"/>
  <c r="J218" i="1"/>
  <c r="K218" i="1"/>
  <c r="J219" i="1"/>
  <c r="K219" i="1"/>
  <c r="J220" i="1"/>
  <c r="K220" i="1"/>
  <c r="J221" i="1"/>
  <c r="K221" i="1"/>
  <c r="J222" i="1"/>
  <c r="K222" i="1"/>
  <c r="J223" i="1"/>
  <c r="K223" i="1"/>
  <c r="J224" i="1"/>
  <c r="K224" i="1"/>
  <c r="J225" i="1"/>
  <c r="K225" i="1"/>
  <c r="J226" i="1"/>
  <c r="K226" i="1"/>
  <c r="J227" i="1"/>
  <c r="K227" i="1"/>
  <c r="J228" i="1"/>
  <c r="K228" i="1"/>
  <c r="J229" i="1"/>
  <c r="K229" i="1"/>
  <c r="J230" i="1"/>
  <c r="K230" i="1"/>
  <c r="J231" i="1"/>
  <c r="K231" i="1"/>
  <c r="J232" i="1"/>
  <c r="K232" i="1"/>
  <c r="J233" i="1"/>
  <c r="K233" i="1"/>
  <c r="J234" i="1"/>
  <c r="K234" i="1"/>
  <c r="J235" i="1"/>
  <c r="K235" i="1"/>
  <c r="J236" i="1"/>
  <c r="K236" i="1"/>
  <c r="J237" i="1"/>
  <c r="K237" i="1"/>
  <c r="J238" i="1"/>
  <c r="K238" i="1"/>
  <c r="J239" i="1"/>
  <c r="K239" i="1"/>
  <c r="J240" i="1"/>
  <c r="K240" i="1"/>
  <c r="J217" i="1"/>
  <c r="K217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188" i="1"/>
  <c r="M190" i="1"/>
  <c r="M189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188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K188" i="1"/>
  <c r="J188" i="1"/>
  <c r="G958" i="1"/>
  <c r="G961" i="1" s="1"/>
  <c r="F961" i="1"/>
  <c r="C972" i="1"/>
  <c r="G972" i="1" s="1"/>
  <c r="F972" i="1" s="1"/>
  <c r="L262" i="1" l="1"/>
  <c r="L258" i="1"/>
  <c r="P266" i="1"/>
  <c r="P262" i="1"/>
  <c r="L204" i="1"/>
  <c r="L211" i="1"/>
  <c r="L205" i="1"/>
  <c r="L195" i="1"/>
  <c r="L189" i="1"/>
  <c r="O189" i="1"/>
  <c r="O191" i="1"/>
  <c r="F823" i="1"/>
  <c r="P258" i="1"/>
  <c r="O203" i="1"/>
  <c r="O199" i="1"/>
  <c r="O195" i="1"/>
  <c r="O207" i="1"/>
  <c r="J154" i="1"/>
  <c r="O188" i="1"/>
  <c r="O211" i="1"/>
  <c r="O197" i="1"/>
  <c r="P253" i="1"/>
  <c r="P251" i="1"/>
  <c r="P249" i="1"/>
  <c r="P247" i="1"/>
  <c r="N212" i="1"/>
  <c r="N270" i="1"/>
  <c r="O206" i="1"/>
  <c r="O202" i="1"/>
  <c r="O198" i="1"/>
  <c r="K241" i="1"/>
  <c r="K270" i="1"/>
  <c r="L266" i="1"/>
  <c r="L264" i="1"/>
  <c r="L260" i="1"/>
  <c r="L254" i="1"/>
  <c r="L250" i="1"/>
  <c r="L248" i="1"/>
  <c r="P268" i="1"/>
  <c r="P264" i="1"/>
  <c r="O210" i="1"/>
  <c r="O190" i="1"/>
  <c r="J241" i="1"/>
  <c r="J212" i="1"/>
  <c r="L210" i="1"/>
  <c r="L208" i="1"/>
  <c r="L206" i="1"/>
  <c r="L202" i="1"/>
  <c r="L200" i="1"/>
  <c r="L198" i="1"/>
  <c r="L196" i="1"/>
  <c r="L194" i="1"/>
  <c r="L192" i="1"/>
  <c r="L190" i="1"/>
  <c r="O194" i="1"/>
  <c r="J183" i="1"/>
  <c r="L265" i="1"/>
  <c r="L263" i="1"/>
  <c r="L261" i="1"/>
  <c r="L259" i="1"/>
  <c r="L249" i="1"/>
  <c r="L247" i="1"/>
  <c r="P269" i="1"/>
  <c r="P267" i="1"/>
  <c r="P265" i="1"/>
  <c r="P263" i="1"/>
  <c r="P254" i="1"/>
  <c r="P252" i="1"/>
  <c r="P248" i="1"/>
  <c r="K212" i="1"/>
  <c r="O209" i="1"/>
  <c r="O205" i="1"/>
  <c r="O201" i="1"/>
  <c r="O193" i="1"/>
  <c r="J270" i="1"/>
  <c r="O208" i="1"/>
  <c r="O200" i="1"/>
  <c r="O196" i="1"/>
  <c r="P250" i="1"/>
  <c r="L209" i="1"/>
  <c r="L207" i="1"/>
  <c r="L203" i="1"/>
  <c r="L201" i="1"/>
  <c r="L199" i="1"/>
  <c r="L197" i="1"/>
  <c r="L193" i="1"/>
  <c r="L191" i="1"/>
  <c r="O204" i="1"/>
  <c r="L256" i="1"/>
  <c r="M212" i="1"/>
  <c r="O212" i="1" s="1"/>
  <c r="L246" i="1"/>
  <c r="L268" i="1"/>
  <c r="L257" i="1"/>
  <c r="L255" i="1"/>
  <c r="L252" i="1"/>
  <c r="P261" i="1"/>
  <c r="P259" i="1"/>
  <c r="P256" i="1"/>
  <c r="O270" i="1"/>
  <c r="O192" i="1"/>
  <c r="P260" i="1"/>
  <c r="L269" i="1"/>
  <c r="L267" i="1"/>
  <c r="L253" i="1"/>
  <c r="L251" i="1"/>
  <c r="P246" i="1"/>
  <c r="P257" i="1"/>
  <c r="P255" i="1"/>
  <c r="L188" i="1"/>
  <c r="E341" i="1"/>
  <c r="E412" i="1"/>
  <c r="L212" i="1" l="1"/>
  <c r="P270" i="1"/>
  <c r="L270" i="1"/>
  <c r="D961" i="1"/>
  <c r="E961" i="1"/>
  <c r="G806" i="1" l="1"/>
  <c r="G805" i="1"/>
  <c r="M798" i="1"/>
  <c r="M797" i="1"/>
  <c r="M796" i="1"/>
  <c r="M799" i="1" l="1"/>
  <c r="M800" i="1" s="1"/>
  <c r="M801" i="1" s="1"/>
  <c r="F807" i="1"/>
  <c r="E807" i="1"/>
  <c r="G807" i="1" l="1"/>
  <c r="E478" i="1" l="1"/>
  <c r="E508" i="1"/>
  <c r="C978" i="1" l="1"/>
  <c r="G978" i="1" s="1"/>
  <c r="F978" i="1" s="1"/>
  <c r="B978" i="1" l="1"/>
  <c r="D766" i="1" l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G786" i="1" s="1"/>
  <c r="D787" i="1"/>
  <c r="G787" i="1" s="1"/>
  <c r="D788" i="1"/>
  <c r="G788" i="1" s="1"/>
  <c r="D789" i="1"/>
  <c r="G789" i="1" s="1"/>
  <c r="D76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F756" i="1" s="1"/>
  <c r="D757" i="1"/>
  <c r="F757" i="1" s="1"/>
  <c r="D758" i="1"/>
  <c r="F758" i="1" s="1"/>
  <c r="D759" i="1"/>
  <c r="D735" i="1"/>
  <c r="G726" i="1"/>
  <c r="H726" i="1" s="1"/>
  <c r="G727" i="1"/>
  <c r="H727" i="1" s="1"/>
  <c r="G728" i="1"/>
  <c r="H728" i="1" s="1"/>
  <c r="G729" i="1"/>
  <c r="E789" i="1" s="1"/>
  <c r="F697" i="1"/>
  <c r="F698" i="1"/>
  <c r="F699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G664" i="1" s="1"/>
  <c r="F665" i="1"/>
  <c r="G665" i="1" s="1"/>
  <c r="F666" i="1"/>
  <c r="G666" i="1" s="1"/>
  <c r="F643" i="1"/>
  <c r="H729" i="1" l="1"/>
  <c r="E788" i="1"/>
  <c r="E787" i="1"/>
  <c r="E786" i="1"/>
  <c r="D212" i="1" l="1"/>
  <c r="D614" i="1"/>
  <c r="D644" i="1" s="1"/>
  <c r="D615" i="1"/>
  <c r="D645" i="1" s="1"/>
  <c r="D616" i="1"/>
  <c r="D646" i="1" s="1"/>
  <c r="D617" i="1"/>
  <c r="D647" i="1" s="1"/>
  <c r="D618" i="1"/>
  <c r="D648" i="1" s="1"/>
  <c r="D619" i="1"/>
  <c r="D649" i="1" s="1"/>
  <c r="D620" i="1"/>
  <c r="D650" i="1" s="1"/>
  <c r="D621" i="1"/>
  <c r="D651" i="1" s="1"/>
  <c r="D622" i="1"/>
  <c r="D652" i="1" s="1"/>
  <c r="D623" i="1"/>
  <c r="D653" i="1" s="1"/>
  <c r="D624" i="1"/>
  <c r="D654" i="1" s="1"/>
  <c r="D625" i="1"/>
  <c r="D655" i="1" s="1"/>
  <c r="D626" i="1"/>
  <c r="D656" i="1" s="1"/>
  <c r="D627" i="1"/>
  <c r="D657" i="1" s="1"/>
  <c r="D628" i="1"/>
  <c r="D658" i="1" s="1"/>
  <c r="D629" i="1"/>
  <c r="D659" i="1" s="1"/>
  <c r="D630" i="1"/>
  <c r="D660" i="1" s="1"/>
  <c r="D631" i="1"/>
  <c r="D661" i="1" s="1"/>
  <c r="D632" i="1"/>
  <c r="D662" i="1" s="1"/>
  <c r="D633" i="1"/>
  <c r="D663" i="1" s="1"/>
  <c r="D634" i="1"/>
  <c r="D664" i="1" s="1"/>
  <c r="D635" i="1"/>
  <c r="D665" i="1" s="1"/>
  <c r="D636" i="1"/>
  <c r="D666" i="1" s="1"/>
  <c r="D613" i="1"/>
  <c r="D643" i="1" s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G634" i="1" s="1"/>
  <c r="F635" i="1"/>
  <c r="G635" i="1" s="1"/>
  <c r="F636" i="1"/>
  <c r="F613" i="1"/>
  <c r="E576" i="1"/>
  <c r="F667" i="1" s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F573" i="1" s="1"/>
  <c r="E604" i="1" s="1"/>
  <c r="D574" i="1"/>
  <c r="F574" i="1" s="1"/>
  <c r="E605" i="1" s="1"/>
  <c r="D575" i="1"/>
  <c r="F575" i="1" s="1"/>
  <c r="E606" i="1" s="1"/>
  <c r="D552" i="1"/>
  <c r="F542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G539" i="1" s="1"/>
  <c r="E540" i="1"/>
  <c r="G540" i="1" s="1"/>
  <c r="E541" i="1"/>
  <c r="G541" i="1" s="1"/>
  <c r="E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18" i="1"/>
  <c r="F505" i="1"/>
  <c r="F506" i="1"/>
  <c r="F507" i="1"/>
  <c r="C512" i="1"/>
  <c r="D478" i="1"/>
  <c r="F475" i="1"/>
  <c r="F476" i="1"/>
  <c r="F477" i="1"/>
  <c r="G443" i="1"/>
  <c r="H443" i="1"/>
  <c r="G444" i="1"/>
  <c r="H444" i="1"/>
  <c r="G445" i="1"/>
  <c r="H445" i="1"/>
  <c r="F446" i="1"/>
  <c r="E446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F409" i="1" s="1"/>
  <c r="D604" i="1" s="1"/>
  <c r="D410" i="1"/>
  <c r="F410" i="1" s="1"/>
  <c r="D605" i="1" s="1"/>
  <c r="D411" i="1"/>
  <c r="F411" i="1" s="1"/>
  <c r="D606" i="1" s="1"/>
  <c r="D388" i="1"/>
  <c r="F376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G373" i="1" s="1"/>
  <c r="E374" i="1"/>
  <c r="G374" i="1" s="1"/>
  <c r="E375" i="1"/>
  <c r="E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52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F338" i="1" s="1"/>
  <c r="D339" i="1"/>
  <c r="F339" i="1" s="1"/>
  <c r="D340" i="1"/>
  <c r="F340" i="1" s="1"/>
  <c r="D317" i="1"/>
  <c r="F308" i="1"/>
  <c r="F309" i="1"/>
  <c r="F310" i="1"/>
  <c r="E311" i="1"/>
  <c r="D823" i="1" l="1"/>
  <c r="E279" i="1"/>
  <c r="D279" i="1"/>
  <c r="E376" i="1"/>
  <c r="G376" i="1" s="1"/>
  <c r="E277" i="1"/>
  <c r="D376" i="1"/>
  <c r="D278" i="1"/>
  <c r="E278" i="1"/>
  <c r="F605" i="1"/>
  <c r="F604" i="1"/>
  <c r="H539" i="1"/>
  <c r="H540" i="1"/>
  <c r="G636" i="1"/>
  <c r="F606" i="1"/>
  <c r="D542" i="1"/>
  <c r="E542" i="1"/>
  <c r="D576" i="1"/>
  <c r="D637" i="1"/>
  <c r="D667" i="1" s="1"/>
  <c r="G613" i="1"/>
  <c r="H541" i="1"/>
  <c r="H373" i="1"/>
  <c r="D341" i="1"/>
  <c r="H374" i="1"/>
  <c r="D412" i="1"/>
  <c r="G375" i="1"/>
  <c r="H375" i="1" s="1"/>
  <c r="D446" i="1" l="1"/>
  <c r="B416" i="1" s="1"/>
  <c r="H376" i="1"/>
  <c r="E270" i="1"/>
  <c r="E271" i="1" s="1"/>
  <c r="D270" i="1"/>
  <c r="D271" i="1" s="1"/>
  <c r="F267" i="1"/>
  <c r="F268" i="1"/>
  <c r="F269" i="1"/>
  <c r="E241" i="1"/>
  <c r="F238" i="1"/>
  <c r="G238" i="1" s="1"/>
  <c r="F239" i="1"/>
  <c r="G239" i="1" s="1"/>
  <c r="F240" i="1"/>
  <c r="G240" i="1" s="1"/>
  <c r="D241" i="1"/>
  <c r="E212" i="1"/>
  <c r="H212" i="1" s="1"/>
  <c r="F209" i="1"/>
  <c r="G209" i="1" s="1"/>
  <c r="F210" i="1"/>
  <c r="G210" i="1" s="1"/>
  <c r="F211" i="1"/>
  <c r="G211" i="1" s="1"/>
  <c r="F180" i="1"/>
  <c r="G180" i="1" s="1"/>
  <c r="F181" i="1"/>
  <c r="G181" i="1" s="1"/>
  <c r="F182" i="1"/>
  <c r="G182" i="1" s="1"/>
  <c r="E183" i="1"/>
  <c r="D183" i="1"/>
  <c r="F151" i="1"/>
  <c r="G151" i="1" s="1"/>
  <c r="F152" i="1"/>
  <c r="G152" i="1" s="1"/>
  <c r="F153" i="1"/>
  <c r="G153" i="1" s="1"/>
  <c r="E154" i="1"/>
  <c r="H154" i="1" s="1"/>
  <c r="D154" i="1"/>
  <c r="F120" i="1"/>
  <c r="G120" i="1" s="1"/>
  <c r="F121" i="1"/>
  <c r="G121" i="1" s="1"/>
  <c r="F122" i="1"/>
  <c r="G122" i="1" s="1"/>
  <c r="E123" i="1"/>
  <c r="D123" i="1"/>
  <c r="F91" i="1"/>
  <c r="G91" i="1" s="1"/>
  <c r="F92" i="1"/>
  <c r="F93" i="1"/>
  <c r="D94" i="1"/>
  <c r="E94" i="1"/>
  <c r="F123" i="1" l="1"/>
  <c r="H241" i="1"/>
  <c r="H183" i="1"/>
  <c r="I94" i="1"/>
  <c r="F183" i="1"/>
  <c r="F62" i="1"/>
  <c r="G62" i="1" s="1"/>
  <c r="F63" i="1"/>
  <c r="G63" i="1" s="1"/>
  <c r="E64" i="1"/>
  <c r="D64" i="1"/>
  <c r="E817" i="1" l="1"/>
  <c r="E799" i="1"/>
  <c r="D416" i="1"/>
  <c r="C416" i="1"/>
  <c r="G59" i="1" l="1"/>
  <c r="G60" i="1"/>
  <c r="H423" i="1" l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6" i="1"/>
  <c r="H422" i="1"/>
  <c r="F389" i="1"/>
  <c r="D584" i="1" s="1"/>
  <c r="F390" i="1"/>
  <c r="D585" i="1" s="1"/>
  <c r="F391" i="1"/>
  <c r="D586" i="1" s="1"/>
  <c r="F392" i="1"/>
  <c r="D587" i="1" s="1"/>
  <c r="F393" i="1"/>
  <c r="D588" i="1" s="1"/>
  <c r="F394" i="1"/>
  <c r="D589" i="1" s="1"/>
  <c r="F395" i="1"/>
  <c r="D590" i="1" s="1"/>
  <c r="F396" i="1"/>
  <c r="D591" i="1" s="1"/>
  <c r="F397" i="1"/>
  <c r="D592" i="1" s="1"/>
  <c r="F398" i="1"/>
  <c r="D593" i="1" s="1"/>
  <c r="F399" i="1"/>
  <c r="D594" i="1" s="1"/>
  <c r="F400" i="1"/>
  <c r="D595" i="1" s="1"/>
  <c r="F401" i="1"/>
  <c r="D596" i="1" s="1"/>
  <c r="F402" i="1"/>
  <c r="D597" i="1" s="1"/>
  <c r="F403" i="1"/>
  <c r="D598" i="1" s="1"/>
  <c r="F404" i="1"/>
  <c r="D599" i="1" s="1"/>
  <c r="F405" i="1"/>
  <c r="D600" i="1" s="1"/>
  <c r="F406" i="1"/>
  <c r="D601" i="1" s="1"/>
  <c r="F407" i="1"/>
  <c r="D602" i="1" s="1"/>
  <c r="F408" i="1"/>
  <c r="D603" i="1" s="1"/>
  <c r="D817" i="1"/>
  <c r="G817" i="1" s="1"/>
  <c r="F814" i="1"/>
  <c r="D799" i="1"/>
  <c r="F799" i="1" s="1"/>
  <c r="D807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6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05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700" i="1"/>
  <c r="F676" i="1"/>
  <c r="G519" i="1"/>
  <c r="H519" i="1" s="1"/>
  <c r="G520" i="1"/>
  <c r="H520" i="1" s="1"/>
  <c r="G521" i="1"/>
  <c r="H521" i="1" s="1"/>
  <c r="G522" i="1"/>
  <c r="H522" i="1" s="1"/>
  <c r="G523" i="1"/>
  <c r="H523" i="1" s="1"/>
  <c r="G524" i="1"/>
  <c r="H524" i="1" s="1"/>
  <c r="G525" i="1"/>
  <c r="H525" i="1" s="1"/>
  <c r="G526" i="1"/>
  <c r="H526" i="1" s="1"/>
  <c r="G527" i="1"/>
  <c r="H527" i="1" s="1"/>
  <c r="G528" i="1"/>
  <c r="H528" i="1" s="1"/>
  <c r="G529" i="1"/>
  <c r="H529" i="1" s="1"/>
  <c r="G530" i="1"/>
  <c r="H530" i="1" s="1"/>
  <c r="G531" i="1"/>
  <c r="H531" i="1" s="1"/>
  <c r="G532" i="1"/>
  <c r="H532" i="1" s="1"/>
  <c r="G533" i="1"/>
  <c r="H533" i="1" s="1"/>
  <c r="G534" i="1"/>
  <c r="H534" i="1" s="1"/>
  <c r="G535" i="1"/>
  <c r="H535" i="1" s="1"/>
  <c r="G536" i="1"/>
  <c r="H536" i="1" s="1"/>
  <c r="G537" i="1"/>
  <c r="H537" i="1" s="1"/>
  <c r="G538" i="1"/>
  <c r="H538" i="1" s="1"/>
  <c r="G542" i="1"/>
  <c r="G518" i="1"/>
  <c r="H518" i="1" s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8" i="1"/>
  <c r="C345" i="1"/>
  <c r="E17" i="1"/>
  <c r="F17" i="1" s="1"/>
  <c r="E18" i="1"/>
  <c r="F18" i="1" s="1"/>
  <c r="E19" i="1"/>
  <c r="F19" i="1" s="1"/>
  <c r="E23" i="1"/>
  <c r="F23" i="1" s="1"/>
  <c r="E24" i="1"/>
  <c r="F24" i="1" s="1"/>
  <c r="E25" i="1"/>
  <c r="F25" i="1" s="1"/>
  <c r="E416" i="1"/>
  <c r="E547" i="1"/>
  <c r="E823" i="1"/>
  <c r="G823" i="1" s="1"/>
  <c r="E899" i="1"/>
  <c r="C910" i="1" s="1"/>
  <c r="G910" i="1" s="1"/>
  <c r="D966" i="1"/>
  <c r="D34" i="1"/>
  <c r="D20" i="1"/>
  <c r="C20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11" i="1"/>
  <c r="F287" i="1"/>
  <c r="G815" i="1"/>
  <c r="G816" i="1"/>
  <c r="F815" i="1"/>
  <c r="F816" i="1"/>
  <c r="F797" i="1"/>
  <c r="F796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9" i="1"/>
  <c r="F735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7" i="1"/>
  <c r="G64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F553" i="1"/>
  <c r="E584" i="1" s="1"/>
  <c r="F554" i="1"/>
  <c r="E585" i="1" s="1"/>
  <c r="F555" i="1"/>
  <c r="E586" i="1" s="1"/>
  <c r="F556" i="1"/>
  <c r="E587" i="1" s="1"/>
  <c r="F557" i="1"/>
  <c r="E588" i="1" s="1"/>
  <c r="F558" i="1"/>
  <c r="E589" i="1" s="1"/>
  <c r="F559" i="1"/>
  <c r="E590" i="1" s="1"/>
  <c r="F560" i="1"/>
  <c r="E591" i="1" s="1"/>
  <c r="F561" i="1"/>
  <c r="E592" i="1" s="1"/>
  <c r="F562" i="1"/>
  <c r="E593" i="1" s="1"/>
  <c r="F563" i="1"/>
  <c r="E594" i="1" s="1"/>
  <c r="F564" i="1"/>
  <c r="E595" i="1" s="1"/>
  <c r="F565" i="1"/>
  <c r="E596" i="1" s="1"/>
  <c r="F566" i="1"/>
  <c r="E597" i="1" s="1"/>
  <c r="F567" i="1"/>
  <c r="E598" i="1" s="1"/>
  <c r="F568" i="1"/>
  <c r="E599" i="1" s="1"/>
  <c r="F569" i="1"/>
  <c r="E600" i="1" s="1"/>
  <c r="F570" i="1"/>
  <c r="E601" i="1" s="1"/>
  <c r="F571" i="1"/>
  <c r="E602" i="1" s="1"/>
  <c r="F572" i="1"/>
  <c r="E603" i="1" s="1"/>
  <c r="F576" i="1"/>
  <c r="E607" i="1" s="1"/>
  <c r="F552" i="1"/>
  <c r="E583" i="1" s="1"/>
  <c r="B512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8" i="1"/>
  <c r="F484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6" i="1"/>
  <c r="G422" i="1"/>
  <c r="B345" i="1"/>
  <c r="G353" i="1"/>
  <c r="H353" i="1" s="1"/>
  <c r="G354" i="1"/>
  <c r="H354" i="1" s="1"/>
  <c r="G355" i="1"/>
  <c r="H355" i="1" s="1"/>
  <c r="G356" i="1"/>
  <c r="H356" i="1" s="1"/>
  <c r="G357" i="1"/>
  <c r="H357" i="1" s="1"/>
  <c r="G358" i="1"/>
  <c r="H358" i="1" s="1"/>
  <c r="G359" i="1"/>
  <c r="H359" i="1" s="1"/>
  <c r="G360" i="1"/>
  <c r="H360" i="1" s="1"/>
  <c r="G361" i="1"/>
  <c r="H361" i="1" s="1"/>
  <c r="G362" i="1"/>
  <c r="H362" i="1" s="1"/>
  <c r="G363" i="1"/>
  <c r="H363" i="1" s="1"/>
  <c r="G364" i="1"/>
  <c r="H364" i="1" s="1"/>
  <c r="G365" i="1"/>
  <c r="H365" i="1" s="1"/>
  <c r="G366" i="1"/>
  <c r="H366" i="1" s="1"/>
  <c r="G367" i="1"/>
  <c r="H367" i="1" s="1"/>
  <c r="G368" i="1"/>
  <c r="H368" i="1" s="1"/>
  <c r="G369" i="1"/>
  <c r="H369" i="1" s="1"/>
  <c r="G370" i="1"/>
  <c r="H370" i="1" s="1"/>
  <c r="G371" i="1"/>
  <c r="H371" i="1" s="1"/>
  <c r="G372" i="1"/>
  <c r="H372" i="1" s="1"/>
  <c r="D345" i="1"/>
  <c r="G352" i="1"/>
  <c r="H352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41" i="1"/>
  <c r="G241" i="1" s="1"/>
  <c r="F217" i="1"/>
  <c r="G217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12" i="1"/>
  <c r="G212" i="1" s="1"/>
  <c r="F188" i="1"/>
  <c r="G188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G183" i="1"/>
  <c r="F159" i="1"/>
  <c r="G159" i="1" s="1"/>
  <c r="D547" i="1"/>
  <c r="F61" i="1"/>
  <c r="G61" i="1" s="1"/>
  <c r="B547" i="1"/>
  <c r="B381" i="1"/>
  <c r="F341" i="1"/>
  <c r="F278" i="1"/>
  <c r="G278" i="1" s="1"/>
  <c r="F270" i="1"/>
  <c r="F154" i="1"/>
  <c r="G154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99" i="1"/>
  <c r="F71" i="1"/>
  <c r="G71" i="1" s="1"/>
  <c r="F72" i="1"/>
  <c r="G72" i="1" s="1"/>
  <c r="F73" i="1"/>
  <c r="G73" i="1" s="1"/>
  <c r="F74" i="1"/>
  <c r="F75" i="1"/>
  <c r="F76" i="1"/>
  <c r="F77" i="1"/>
  <c r="G77" i="1" s="1"/>
  <c r="F78" i="1"/>
  <c r="F79" i="1"/>
  <c r="F80" i="1"/>
  <c r="G80" i="1" s="1"/>
  <c r="F81" i="1"/>
  <c r="F82" i="1"/>
  <c r="F83" i="1"/>
  <c r="G83" i="1" s="1"/>
  <c r="F84" i="1"/>
  <c r="F85" i="1"/>
  <c r="F86" i="1"/>
  <c r="G86" i="1" s="1"/>
  <c r="F87" i="1"/>
  <c r="G87" i="1" s="1"/>
  <c r="F88" i="1"/>
  <c r="G88" i="1" s="1"/>
  <c r="F89" i="1"/>
  <c r="G89" i="1" s="1"/>
  <c r="F90" i="1"/>
  <c r="G90" i="1" s="1"/>
  <c r="F94" i="1"/>
  <c r="G94" i="1" s="1"/>
  <c r="F70" i="1"/>
  <c r="C32" i="1"/>
  <c r="E32" i="1" s="1"/>
  <c r="F32" i="1" s="1"/>
  <c r="C33" i="1"/>
  <c r="E33" i="1" s="1"/>
  <c r="F33" i="1" s="1"/>
  <c r="C31" i="1"/>
  <c r="E31" i="1" s="1"/>
  <c r="F31" i="1" s="1"/>
  <c r="C966" i="1"/>
  <c r="B910" i="1"/>
  <c r="F910" i="1" s="1"/>
  <c r="F337" i="1"/>
  <c r="F279" i="1"/>
  <c r="G279" i="1" s="1"/>
  <c r="F388" i="1"/>
  <c r="D583" i="1" s="1"/>
  <c r="F142" i="1"/>
  <c r="G142" i="1" s="1"/>
  <c r="F138" i="1"/>
  <c r="G138" i="1" s="1"/>
  <c r="F133" i="1"/>
  <c r="G133" i="1" s="1"/>
  <c r="F143" i="1"/>
  <c r="G143" i="1" s="1"/>
  <c r="F144" i="1"/>
  <c r="G144" i="1" s="1"/>
  <c r="F149" i="1"/>
  <c r="G149" i="1" s="1"/>
  <c r="F130" i="1"/>
  <c r="G130" i="1" s="1"/>
  <c r="F147" i="1"/>
  <c r="G147" i="1" s="1"/>
  <c r="F139" i="1"/>
  <c r="G139" i="1" s="1"/>
  <c r="F145" i="1"/>
  <c r="G145" i="1" s="1"/>
  <c r="F137" i="1"/>
  <c r="G137" i="1" s="1"/>
  <c r="F135" i="1"/>
  <c r="G135" i="1" s="1"/>
  <c r="F141" i="1"/>
  <c r="G141" i="1" s="1"/>
  <c r="F132" i="1"/>
  <c r="G132" i="1" s="1"/>
  <c r="F148" i="1"/>
  <c r="G148" i="1" s="1"/>
  <c r="F140" i="1"/>
  <c r="G140" i="1" s="1"/>
  <c r="F146" i="1"/>
  <c r="G146" i="1" s="1"/>
  <c r="F131" i="1"/>
  <c r="G131" i="1" s="1"/>
  <c r="F136" i="1"/>
  <c r="G136" i="1" s="1"/>
  <c r="F134" i="1"/>
  <c r="G134" i="1" s="1"/>
  <c r="F333" i="1"/>
  <c r="F317" i="1"/>
  <c r="F325" i="1"/>
  <c r="F320" i="1"/>
  <c r="F318" i="1"/>
  <c r="F319" i="1"/>
  <c r="F321" i="1"/>
  <c r="F322" i="1"/>
  <c r="F328" i="1"/>
  <c r="F332" i="1"/>
  <c r="F330" i="1"/>
  <c r="F326" i="1"/>
  <c r="F329" i="1"/>
  <c r="F327" i="1"/>
  <c r="F336" i="1"/>
  <c r="F323" i="1"/>
  <c r="F335" i="1"/>
  <c r="F331" i="1"/>
  <c r="F334" i="1"/>
  <c r="F324" i="1"/>
  <c r="F255" i="1"/>
  <c r="F251" i="1"/>
  <c r="F265" i="1"/>
  <c r="F264" i="1"/>
  <c r="F262" i="1"/>
  <c r="F261" i="1"/>
  <c r="F258" i="1"/>
  <c r="F263" i="1"/>
  <c r="F248" i="1"/>
  <c r="F259" i="1"/>
  <c r="F249" i="1"/>
  <c r="F253" i="1"/>
  <c r="F257" i="1"/>
  <c r="F250" i="1"/>
  <c r="F252" i="1"/>
  <c r="F260" i="1"/>
  <c r="F246" i="1"/>
  <c r="F247" i="1"/>
  <c r="F256" i="1"/>
  <c r="F254" i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F266" i="1"/>
  <c r="F150" i="1"/>
  <c r="G150" i="1" s="1"/>
  <c r="B823" i="1"/>
  <c r="H823" i="1" s="1"/>
  <c r="G814" i="1"/>
  <c r="F602" i="1" l="1"/>
  <c r="F598" i="1"/>
  <c r="F594" i="1"/>
  <c r="F590" i="1"/>
  <c r="F586" i="1"/>
  <c r="F583" i="1"/>
  <c r="H806" i="1"/>
  <c r="H805" i="1"/>
  <c r="H807" i="1"/>
  <c r="F601" i="1"/>
  <c r="F597" i="1"/>
  <c r="F593" i="1"/>
  <c r="F589" i="1"/>
  <c r="F585" i="1"/>
  <c r="H724" i="1"/>
  <c r="E784" i="1"/>
  <c r="H716" i="1"/>
  <c r="E776" i="1"/>
  <c r="H708" i="1"/>
  <c r="E768" i="1"/>
  <c r="H723" i="1"/>
  <c r="E783" i="1"/>
  <c r="H715" i="1"/>
  <c r="E775" i="1"/>
  <c r="H707" i="1"/>
  <c r="E767" i="1"/>
  <c r="H705" i="1"/>
  <c r="E765" i="1"/>
  <c r="H722" i="1"/>
  <c r="E782" i="1"/>
  <c r="H718" i="1"/>
  <c r="E778" i="1"/>
  <c r="H714" i="1"/>
  <c r="E774" i="1"/>
  <c r="H710" i="1"/>
  <c r="E770" i="1"/>
  <c r="H706" i="1"/>
  <c r="E766" i="1"/>
  <c r="H720" i="1"/>
  <c r="E780" i="1"/>
  <c r="H712" i="1"/>
  <c r="E772" i="1"/>
  <c r="H719" i="1"/>
  <c r="E779" i="1"/>
  <c r="H711" i="1"/>
  <c r="E771" i="1"/>
  <c r="F600" i="1"/>
  <c r="F596" i="1"/>
  <c r="F592" i="1"/>
  <c r="F588" i="1"/>
  <c r="F584" i="1"/>
  <c r="H725" i="1"/>
  <c r="E785" i="1"/>
  <c r="H721" i="1"/>
  <c r="E781" i="1"/>
  <c r="H717" i="1"/>
  <c r="E777" i="1"/>
  <c r="H713" i="1"/>
  <c r="E773" i="1"/>
  <c r="H709" i="1"/>
  <c r="E769" i="1"/>
  <c r="F412" i="1"/>
  <c r="F381" i="1" s="1"/>
  <c r="F637" i="1"/>
  <c r="G637" i="1" s="1"/>
  <c r="F603" i="1"/>
  <c r="F599" i="1"/>
  <c r="F595" i="1"/>
  <c r="F591" i="1"/>
  <c r="F587" i="1"/>
  <c r="G99" i="1"/>
  <c r="G123" i="1"/>
  <c r="G40" i="1"/>
  <c r="F64" i="1"/>
  <c r="G64" i="1" s="1"/>
  <c r="E381" i="1"/>
  <c r="C381" i="1"/>
  <c r="D381" i="1"/>
  <c r="D904" i="1"/>
  <c r="F547" i="1"/>
  <c r="C547" i="1"/>
  <c r="D512" i="1"/>
  <c r="F817" i="1"/>
  <c r="C904" i="1"/>
  <c r="E20" i="1"/>
  <c r="F20" i="1" s="1"/>
  <c r="H542" i="1"/>
  <c r="E512" i="1" s="1"/>
  <c r="E345" i="1"/>
  <c r="F345" i="1" s="1"/>
  <c r="C823" i="1"/>
  <c r="I823" i="1" s="1"/>
  <c r="C34" i="1"/>
  <c r="E34" i="1" s="1"/>
  <c r="F34" i="1" s="1"/>
  <c r="D607" i="1" l="1"/>
  <c r="F607" i="1" s="1"/>
</calcChain>
</file>

<file path=xl/sharedStrings.xml><?xml version="1.0" encoding="utf-8"?>
<sst xmlns="http://schemas.openxmlformats.org/spreadsheetml/2006/main" count="1349" uniqueCount="380">
  <si>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</si>
  <si>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</si>
  <si>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</si>
  <si>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</si>
  <si>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</si>
  <si>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</si>
  <si>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</si>
  <si>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</si>
  <si>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4=(3-2)</t>
  </si>
  <si>
    <t>5=(4/2)*100</t>
  </si>
  <si>
    <t>Primary</t>
  </si>
  <si>
    <t>Total</t>
  </si>
  <si>
    <t>1.2) No. of School working days</t>
  </si>
  <si>
    <t xml:space="preserve">PY </t>
  </si>
  <si>
    <t>UP.PY</t>
  </si>
  <si>
    <t xml:space="preserve"> </t>
  </si>
  <si>
    <t>1.3)  No. of Meals (PY &amp; UP.PY)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</si>
  <si>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</si>
  <si>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</si>
  <si>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</si>
  <si>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</si>
  <si>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</si>
  <si>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</si>
  <si>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</si>
  <si>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</si>
  <si>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</si>
  <si>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</si>
  <si>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</si>
  <si>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</si>
  <si>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</si>
  <si>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</si>
  <si>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</si>
  <si>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</si>
  <si>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</si>
  <si>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</si>
  <si>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As per GoI record</t>
  </si>
  <si>
    <t xml:space="preserve">As per State's AWP&amp;B </t>
  </si>
  <si>
    <t>5(4-3)</t>
  </si>
  <si>
    <t>3.2) ANALYSIS ON OPENING STOCK AND UNSPENT STOCK OF FOODGRAINS</t>
  </si>
  <si>
    <t>S.No.</t>
  </si>
  <si>
    <t>Name of District</t>
  </si>
  <si>
    <t>(in MTs)</t>
  </si>
  <si>
    <t>Allocation</t>
  </si>
  <si>
    <t>Allocated</t>
  </si>
  <si>
    <t>Lifted from FCI</t>
  </si>
  <si>
    <t>Utilisation</t>
  </si>
  <si>
    <t>% Utilisation</t>
  </si>
  <si>
    <t>Payment made to FCI</t>
  </si>
  <si>
    <t>% payment</t>
  </si>
  <si>
    <t>Bills raised by FCI</t>
  </si>
  <si>
    <t>Payment to FCI by State</t>
  </si>
  <si>
    <t>Pending Bills</t>
  </si>
  <si>
    <t>4.1) ANALYSIS ON OPENING BALANACE AND CLOSING BALANACE</t>
  </si>
  <si>
    <t>(Rs. In lakhs)</t>
  </si>
  <si>
    <t>NCLP</t>
  </si>
  <si>
    <t xml:space="preserve">Cooking assistance received </t>
  </si>
  <si>
    <t>4.4) Cooking Cost Utilisation</t>
  </si>
  <si>
    <t>Utilisation of Cooking assistance</t>
  </si>
  <si>
    <t xml:space="preserve">% Utilisation                    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</si>
  <si>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</si>
  <si>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</si>
  <si>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</si>
  <si>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</si>
  <si>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</si>
  <si>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</si>
  <si>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(Rs. in Lakhs)</t>
  </si>
  <si>
    <t>Expected expenditure of cooking cost</t>
  </si>
  <si>
    <t>Actual expenditure of cooking cost</t>
  </si>
  <si>
    <t>6. ANALYSIS of HONORIUM, To COOK-CUM-HELPERS</t>
  </si>
  <si>
    <t xml:space="preserve">Total availability 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</si>
  <si>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</si>
  <si>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</si>
  <si>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</si>
  <si>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</si>
  <si>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Schools</t>
  </si>
  <si>
    <t>Primary + Upper Primary</t>
  </si>
  <si>
    <t>Activity</t>
  </si>
  <si>
    <t>Expenditure</t>
  </si>
  <si>
    <t>Exp as % of allocation</t>
  </si>
  <si>
    <t>Unspent Balance</t>
  </si>
  <si>
    <t>School Level Expenses</t>
  </si>
  <si>
    <t>8. ANALYSIS ON CENTRAL ASSISTANCE TOWARDS TRANSPORT ASSISTANCE</t>
  </si>
  <si>
    <t>6=(4-5)</t>
  </si>
  <si>
    <t>8= (2-5)</t>
  </si>
  <si>
    <t>9.1.1) Releasing details</t>
  </si>
  <si>
    <t>Units</t>
  </si>
  <si>
    <t>2006-07</t>
  </si>
  <si>
    <t>2007-08</t>
  </si>
  <si>
    <t>2008-09</t>
  </si>
  <si>
    <t>2009-10</t>
  </si>
  <si>
    <t>2010-11</t>
  </si>
  <si>
    <t>Grand Total</t>
  </si>
  <si>
    <t xml:space="preserve">9.1.2) Reconciliation of amount sanctioned 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</si>
  <si>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</si>
  <si>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</si>
  <si>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</si>
  <si>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</si>
  <si>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</si>
  <si>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</si>
  <si>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</si>
  <si>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</si>
  <si>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</si>
  <si>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Primary &amp; UPY</t>
  </si>
  <si>
    <t xml:space="preserve"> 2006-07</t>
  </si>
  <si>
    <t xml:space="preserve">9.2.2) Reconciliation of amount sanctioned </t>
  </si>
  <si>
    <t>7.1)  Reconciliation of MME OB, Allocation &amp; Releasing [PY + U PY]</t>
  </si>
  <si>
    <t>8.1)  Reconciliation of TA OB, Allocation &amp; Releasing [PY + U PY]</t>
  </si>
  <si>
    <t>Management, Supervision, Training &amp; Internal Monitoring, External Monitoring &amp; Evaluation</t>
  </si>
  <si>
    <t xml:space="preserve">  </t>
  </si>
  <si>
    <t>2011-12</t>
  </si>
  <si>
    <t>9.2.1) Releasing details</t>
  </si>
  <si>
    <t>State : West Bengal</t>
  </si>
  <si>
    <t>Bankura</t>
  </si>
  <si>
    <t>Birbhum</t>
  </si>
  <si>
    <t>Burdwan</t>
  </si>
  <si>
    <t>Cooch Behar</t>
  </si>
  <si>
    <t>D/Dinajpur</t>
  </si>
  <si>
    <t>U/Dinajpur</t>
  </si>
  <si>
    <t>GTA</t>
  </si>
  <si>
    <t>Hooghly</t>
  </si>
  <si>
    <t>Howrah</t>
  </si>
  <si>
    <t>Jalpaiguri</t>
  </si>
  <si>
    <t>Kolkata</t>
  </si>
  <si>
    <t>Malda</t>
  </si>
  <si>
    <t>Murshidabad</t>
  </si>
  <si>
    <t>E/Medinipur</t>
  </si>
  <si>
    <t>W/Medinipur</t>
  </si>
  <si>
    <t>Nadia</t>
  </si>
  <si>
    <t>N/24 Pgs.</t>
  </si>
  <si>
    <t>S/24 Pgs.</t>
  </si>
  <si>
    <t>Purulia</t>
  </si>
  <si>
    <t>Siliguri</t>
  </si>
  <si>
    <t>2013-14</t>
  </si>
  <si>
    <t>Availability</t>
  </si>
  <si>
    <t>2012-13</t>
  </si>
  <si>
    <t>Alipurduar</t>
  </si>
  <si>
    <t>Disbursed</t>
  </si>
  <si>
    <t>Engaged by State</t>
  </si>
  <si>
    <t>Not engaged</t>
  </si>
  <si>
    <t>6.1) District-wise approval and engagement of  cook-cum-Helpers</t>
  </si>
  <si>
    <t>5 = (4 - 3)</t>
  </si>
  <si>
    <t>7. ANALYSIS ON MANAGEMENT, MONITORING &amp; EVALUATION (MME)</t>
  </si>
  <si>
    <t>9.1 Kitchen-cum-store</t>
  </si>
  <si>
    <t>9.2  Kitchen Devices</t>
  </si>
  <si>
    <t>Average number of children availing MDM</t>
  </si>
  <si>
    <t>Amount (Rs in lakh)</t>
  </si>
  <si>
    <t>% Bill paid</t>
  </si>
  <si>
    <t>% of UB on allocation 2017-18</t>
  </si>
  <si>
    <t>1</t>
  </si>
  <si>
    <t>2</t>
  </si>
  <si>
    <t>3</t>
  </si>
  <si>
    <t>4</t>
  </si>
  <si>
    <t>5</t>
  </si>
  <si>
    <t>OB as on 1.4.17</t>
  </si>
  <si>
    <t>Actual expenditure incurred by State</t>
  </si>
  <si>
    <t>9. INFRASTRUCTURE DEVELOPMENT DURING 2017-18 (Primary + Upper primary)</t>
  </si>
  <si>
    <t>Releases for Kitchen-cum-stores by GoI as on 31.03.2018</t>
  </si>
  <si>
    <t>2014-15</t>
  </si>
  <si>
    <t>2015-16</t>
  </si>
  <si>
    <t>2016-17</t>
  </si>
  <si>
    <t>2017-18</t>
  </si>
  <si>
    <t>2006-18</t>
  </si>
  <si>
    <t>Amount              
(in lakh)</t>
  </si>
  <si>
    <t>STC</t>
  </si>
  <si>
    <t>E/Bardhaman</t>
  </si>
  <si>
    <t>6</t>
  </si>
  <si>
    <t>Kalimpong*</t>
  </si>
  <si>
    <t>Jhargram*</t>
  </si>
  <si>
    <t>W/Bardhaman*</t>
  </si>
  <si>
    <t>W/Bardhaman</t>
  </si>
  <si>
    <t>Jhargram</t>
  </si>
  <si>
    <t>Kalimpong</t>
  </si>
  <si>
    <t xml:space="preserve">3. Analysis of Food grains </t>
  </si>
  <si>
    <t>OB as on 1.4.2017</t>
  </si>
  <si>
    <t>7</t>
  </si>
  <si>
    <t>4. ANALYSIS OF COOKING COST</t>
  </si>
  <si>
    <t>Quarter wise analysis required</t>
  </si>
  <si>
    <t>Sanctioned during 2006-07 to 2016-18</t>
  </si>
  <si>
    <t>(As on 31.03.18)</t>
  </si>
  <si>
    <t>Unit</t>
  </si>
  <si>
    <t>Amount 
(in Lakh)</t>
  </si>
  <si>
    <t>Procurement of Kitchen Devices</t>
  </si>
  <si>
    <t>Replacement of Kitchen Devices</t>
  </si>
  <si>
    <r>
      <t>(i</t>
    </r>
    <r>
      <rPr>
        <i/>
        <sz val="11"/>
        <rFont val="Calibri"/>
        <family val="2"/>
        <scheme val="minor"/>
      </rPr>
      <t>n MTs)</t>
    </r>
  </si>
  <si>
    <t xml:space="preserve">Allocation of cost of FG </t>
  </si>
  <si>
    <t>4.2)  Cooking Cost availability (Source data: Table AT-7 &amp; 7A of AWP&amp;B 2016-17)</t>
  </si>
  <si>
    <t>Achievement (Procured +in progress)  up to 31.03-2018</t>
  </si>
  <si>
    <t>3.1)  Reconciliation of Food grains OB, Allocation &amp; Lifting</t>
  </si>
  <si>
    <t>% Availability</t>
  </si>
  <si>
    <t>3.6)  Food grains Allocation, Lifting (availability) &amp; Utilisation</t>
  </si>
  <si>
    <t>T. Availability</t>
  </si>
  <si>
    <t>% T. Availability</t>
  </si>
  <si>
    <t>3.8)  Allocation of Cost of Food grains, Bills submitted by FCI and Payment to FCI</t>
  </si>
  <si>
    <t>Bills submitted by FCI</t>
  </si>
  <si>
    <t xml:space="preserve">3.9) Payment of cost of food grain to FCI </t>
  </si>
  <si>
    <t>Total Availability of cooking cost</t>
  </si>
  <si>
    <t>% Availability of cooking cost</t>
  </si>
  <si>
    <r>
      <t xml:space="preserve">5.1 Mismatch between Utilisation of Food grains and Cooking Cost  </t>
    </r>
    <r>
      <rPr>
        <b/>
        <i/>
        <sz val="11"/>
        <rFont val="Calibri"/>
        <family val="2"/>
        <scheme val="minor"/>
      </rPr>
      <t>(Source data: para 3.7 and 4.5 above)</t>
    </r>
  </si>
  <si>
    <t>% utilisation of food grains</t>
  </si>
  <si>
    <t>6.1.1) District-wise allocation and availability of funds for honorarium to cook-cum-Helpers</t>
  </si>
  <si>
    <t xml:space="preserve">% Availability  </t>
  </si>
  <si>
    <t xml:space="preserve">Total Availability </t>
  </si>
  <si>
    <t>Total availability of funds</t>
  </si>
  <si>
    <t>Food grains Lifted (in MTs)</t>
  </si>
  <si>
    <t>Maximum fund permissible</t>
  </si>
  <si>
    <t>Exp % of Total Allocation</t>
  </si>
  <si>
    <t xml:space="preserve">MME </t>
  </si>
  <si>
    <t>Adhoc</t>
  </si>
  <si>
    <t>1st</t>
  </si>
  <si>
    <t>2nd</t>
  </si>
  <si>
    <t>mme releases</t>
  </si>
  <si>
    <t>Exp as % of  Total Availablity</t>
  </si>
  <si>
    <t>Sanctioned</t>
  </si>
  <si>
    <t>Completed</t>
  </si>
  <si>
    <t>In Progress</t>
  </si>
  <si>
    <t>%age Achivement 
(C+IP)</t>
  </si>
  <si>
    <t>In Crore</t>
  </si>
  <si>
    <t>Annual Work Plan &amp; Budget  (AWP&amp;B) 2019-20</t>
  </si>
  <si>
    <t>Section-A : REVIEW OF IMPLEMENTATION OF MDM SCHEME DURING 2017-18 (1.4.18 to 31.03.19)</t>
  </si>
  <si>
    <t>Average number of children availed MDM during 1.4.18 to 31.03.18(AT-5&amp;5A)</t>
  </si>
  <si>
    <t>MDM PAB Approval for 2018-19</t>
  </si>
  <si>
    <t>i) Base period 01.04.18 to 31.03.19</t>
  </si>
  <si>
    <t xml:space="preserve">ii) Base period 01.04.18 to 31.03.19 (As per PAB approval = 230 days for Py &amp; U Py and 312 for NCLP) </t>
  </si>
  <si>
    <t>2.1  Institutions- (Primary) (Source data : Table AT-3A of AWP&amp;B 2019-20)</t>
  </si>
  <si>
    <t>2.2  Institutions- (Primary with Upper Primary) (Source data : Table AT-3B of AWP&amp;B 2019-20)</t>
  </si>
  <si>
    <t>2.2A  Institutions- (Upper Primary) (Source data : Table AT-3C of AWP&amp;B 2019-20)</t>
  </si>
  <si>
    <t>Enrolment as on 30.9.18</t>
  </si>
  <si>
    <t>No. of children as per PAB Approval for  
2018-19</t>
  </si>
  <si>
    <t>2.6  No. of children  ( Upper Primary) (Source data : Table AT-5-A of AWP&amp;B 2019-20)</t>
  </si>
  <si>
    <t>No. of children as per PAB Approval for 2018-19</t>
  </si>
  <si>
    <t>2.7 Number of meal to be served and  actual  number of meal served during 2018-19 
(Source data: Table AT-5 + AT-5C of AWP&amp;B 2019-20)</t>
  </si>
  <si>
    <t>No of meals to be served during 1.4.2017 to 31.03.19</t>
  </si>
  <si>
    <t>No of meal served during 1.4.18 to 31.03.19</t>
  </si>
  <si>
    <t>Opening Stock as on 1.4.2018</t>
  </si>
  <si>
    <t>Allocation for 2018-19</t>
  </si>
  <si>
    <t>Lifting as on 31.03.2019</t>
  </si>
  <si>
    <t xml:space="preserve"> 3.2.1) District-wise opening balance as on 1.4.2018 (Source data: Table AT-6 &amp; 6A of AWP&amp;B 2019-20)</t>
  </si>
  <si>
    <t xml:space="preserve">Opening Stock as on 1.4.2018                                                </t>
  </si>
  <si>
    <t>% of OS on allocation 2018-19</t>
  </si>
  <si>
    <t xml:space="preserve">Allocation for
2018-19             </t>
  </si>
  <si>
    <t xml:space="preserve"> 3.3) District-wise unspent balance as on 31.03-2019  (Source data: Table AT-6 &amp; 6A of AWP&amp;B 2019-20)</t>
  </si>
  <si>
    <t>Unspent Balance as on 31.03.2019</t>
  </si>
  <si>
    <t>% of UB on allocation 2018-19</t>
  </si>
  <si>
    <t>3.4)Food grains availability  as on 31.03.19(Source data: Table AT-6 &amp; 6A of AWP&amp;B 2019-20)</t>
  </si>
  <si>
    <t>Lifting up to 31.03-19</t>
  </si>
  <si>
    <t>3.5) District-wise Food grains availability  as on 31.03.19(Source data: Table AT-6 &amp; 6A of AWP&amp;B 2019-20</t>
  </si>
  <si>
    <t>Source: Table AT-6 &amp; 6A of AWP&amp;B 2019-20</t>
  </si>
  <si>
    <t>3.7)  District-wise Utilisation of food grains (Source data: Table AT-6 &amp; 6A of AWP&amp;B 2019-20</t>
  </si>
  <si>
    <t xml:space="preserve"> 4.1.1) District-wise opening balance as on 1.4.2018 (Source data: Table AT-7 &amp; 7A of AWP&amp;B 2019-20)</t>
  </si>
  <si>
    <t xml:space="preserve">Allocation for 
2018-19                                    </t>
  </si>
  <si>
    <t>% of OB on allocation 2019-20</t>
  </si>
  <si>
    <t xml:space="preserve">Opening Balance as on 1.4.2018                                       </t>
  </si>
  <si>
    <t xml:space="preserve"> 4.1.2) District-wise unspent  balance as on 31.03.2019 Source data: Table AT-7 &amp; 7A of AWP&amp;B 2019-20)</t>
  </si>
  <si>
    <t>4.3)  District-wise Cooking Cost availability (Source data: Table AT-7 &amp; 7A of AWP&amp;B 2019-20)</t>
  </si>
  <si>
    <t xml:space="preserve">Opening Balance as on 1.4.2018                                                        </t>
  </si>
  <si>
    <t xml:space="preserve">Allocation for 2018-19                                    </t>
  </si>
  <si>
    <t xml:space="preserve">Allocation for 
2018-19                                  </t>
  </si>
  <si>
    <t>5.2 Reconciliation of Food grains utilisation during 2018-19 (Source data: para 2.5 and 3.7 above)</t>
  </si>
  <si>
    <t>No. of Meals served during 01.4.18 to 31.03.19</t>
  </si>
  <si>
    <t>5.3 Reconciliation of Cooking Cost utilisation during 2018-19 (Source data: para 2.5 and 4.5 above)</t>
  </si>
  <si>
    <t>PAB Approval for
2018-19</t>
  </si>
  <si>
    <t xml:space="preserve">Allocation for 
2018-19                  </t>
  </si>
  <si>
    <t>Opening Balance as on 1.4.2018</t>
  </si>
  <si>
    <t>6.2)  District-wise  Utilisation of grant for Honorarium, cooks-cum-Helpers 
Refer table AT_8 and AT-8A,AWP&amp;B, 20119-20</t>
  </si>
  <si>
    <t>Refer table AT_8 and AT-8A,AWP&amp;B 2019-20</t>
  </si>
  <si>
    <t>Unspent balance as on 31.03.2019</t>
  </si>
  <si>
    <t>% of UB as on Allocation 
2018-19</t>
  </si>
  <si>
    <t>7.2) Utilisation of MME during 2018-19 (Source data: Table AT-9 of AWP&amp;B 2019-20)</t>
  </si>
  <si>
    <t>Released during 2018-19</t>
  </si>
  <si>
    <t>8.2) Utilisation of TA during 2017-18( Source data: Table AT-9 of AWP&amp;B 2019-20)</t>
  </si>
  <si>
    <t>Allocated for 2018-19</t>
  </si>
  <si>
    <t>Source: Table AT-11 of AWP&amp;B 2019-20</t>
  </si>
  <si>
    <t>2018-19</t>
  </si>
  <si>
    <t>Sectioned by GoI during 
2006-07 to 2018-19</t>
  </si>
  <si>
    <t>Achievement (C+IP)   up to 31.03.19</t>
  </si>
  <si>
    <t>Releases for Kitchen devices by GoI as on 31.03.2019</t>
  </si>
  <si>
    <t>Sanctioned during 
2006-07 to 2018-19</t>
  </si>
  <si>
    <t>Achievement (Procured +in progress)  
up to 31.03-2019</t>
  </si>
  <si>
    <t>Enrolment as on 30.9.2018</t>
  </si>
  <si>
    <t>2.5  No. of children  ( Primary) (Source data : Table AT-5 + AT 5C of AWP&amp;B 2019-20)</t>
  </si>
  <si>
    <t>4.5)  District-wise Utilisation of Cooking cost (Source data: Table AT-7 &amp; 7A of AWP&amp;B 2019-20 )</t>
  </si>
  <si>
    <t>Allocation for 
2018-19</t>
  </si>
  <si>
    <t>5. Reconciliation of Utilisation and Performance during 2019-20[PRIMARY+ UPPER PRIMARY]</t>
  </si>
  <si>
    <t>(Refer table AT_8 and AT-8A,AWP&amp;B, 2019-20)</t>
  </si>
  <si>
    <t>9.2.3) Achievement ( under MDM Funds) (Source data: Table AT-12 of AWP&amp;B 2019-20)</t>
  </si>
  <si>
    <t>9.2.4) Achievement ( under MDM Funds) (Source data: Table AT-12A of AWP&amp;B 2019-20)</t>
  </si>
  <si>
    <t>9.1.3) District wise achievement (Source data: Table AT-11 of AWP&amp;B 2019-20)</t>
  </si>
  <si>
    <t>Pry</t>
  </si>
  <si>
    <t>PAB Approval</t>
  </si>
  <si>
    <t>Coverage</t>
  </si>
  <si>
    <t>U.Pry</t>
  </si>
  <si>
    <t>Q-1</t>
  </si>
  <si>
    <t>Meal served-2018-19</t>
  </si>
  <si>
    <t>Q-2</t>
  </si>
  <si>
    <t>Q-3</t>
  </si>
  <si>
    <t>Q-4</t>
  </si>
  <si>
    <t>Coverage-2018-19</t>
  </si>
  <si>
    <t>Avegare</t>
  </si>
  <si>
    <t>In Lakh</t>
  </si>
  <si>
    <t xml:space="preserve">totla </t>
  </si>
  <si>
    <t>No of days-2018-19</t>
  </si>
  <si>
    <t>Children</t>
  </si>
  <si>
    <t>WD</t>
  </si>
  <si>
    <t>CCH</t>
  </si>
  <si>
    <t>Unspent balance as on 31.3.19</t>
  </si>
  <si>
    <t xml:space="preserve">Unspent Balance as on 31.03-2019                                                    </t>
  </si>
  <si>
    <t>Amount received</t>
  </si>
  <si>
    <t xml:space="preserve">Allocation for 2018-19                       </t>
  </si>
  <si>
    <t>Opening balance as on 01.04.18</t>
  </si>
  <si>
    <t>Central assistance received</t>
  </si>
  <si>
    <t>Allocation for 
FY 2018-19</t>
  </si>
  <si>
    <t xml:space="preserve">2.3  Coverage Children vs. Enrolment ( Primary) (Source data : Table AT-4 &amp; 5  of AWP&amp;B 2019-20) </t>
  </si>
  <si>
    <t xml:space="preserve">2.4  Coverage Children vs. Enrolment  ( Upper Primary) (Source data : Table AT- 4A &amp; 5-A of AWP&amp;B 2019-20 </t>
  </si>
  <si>
    <t>%availability</t>
  </si>
  <si>
    <t>Opening Balance as on 01.4.18</t>
  </si>
  <si>
    <t>Upry</t>
  </si>
  <si>
    <t>Pry+STC</t>
  </si>
  <si>
    <t>No. of Meals served during 01.4.18 to 
31.03-19</t>
  </si>
  <si>
    <t>Opening Balance as on 1.4.18</t>
  </si>
  <si>
    <t>Food grains Lifted 
(in MTs)</t>
  </si>
  <si>
    <t xml:space="preserve">% Expenditure </t>
  </si>
  <si>
    <t>in Prog %</t>
  </si>
  <si>
    <t>2006-19</t>
  </si>
  <si>
    <t>total schools</t>
  </si>
  <si>
    <t xml:space="preserve">Component </t>
  </si>
  <si>
    <t xml:space="preserve">PAB-Approval </t>
  </si>
  <si>
    <t xml:space="preserve">Achievement </t>
  </si>
  <si>
    <t xml:space="preserve">% Achievement </t>
  </si>
  <si>
    <t xml:space="preserve">Institutions </t>
  </si>
  <si>
    <t xml:space="preserve">Children </t>
  </si>
  <si>
    <t xml:space="preserve">Working Days </t>
  </si>
  <si>
    <t xml:space="preserve">Food Grain Utilisation (in MTs) </t>
  </si>
  <si>
    <t xml:space="preserve">Cooking Cost     (Rs. in Lacs) </t>
  </si>
  <si>
    <t xml:space="preserve">CCH Engaged </t>
  </si>
  <si>
    <t xml:space="preserve">CCH Honorarium (Rs. in Lacs) </t>
  </si>
  <si>
    <t xml:space="preserve">TA  (Rs. in Lacs) </t>
  </si>
  <si>
    <t xml:space="preserve">MME (Rs. in Lacs) </t>
  </si>
  <si>
    <t xml:space="preserve">Kitchen cum Store  </t>
  </si>
  <si>
    <t xml:space="preserve">Kitchen Devices  </t>
  </si>
  <si>
    <t xml:space="preserve">No. of Children's Health Check-up </t>
  </si>
  <si>
    <t xml:space="preserve">Annual Data Entry </t>
  </si>
  <si>
    <t xml:space="preserve">Monthly Data Entry </t>
  </si>
  <si>
    <t>Total Schools </t>
  </si>
  <si>
    <t>Freeze Schools </t>
  </si>
  <si>
    <t>April </t>
  </si>
  <si>
    <t>May </t>
  </si>
  <si>
    <t>June </t>
  </si>
  <si>
    <t>July </t>
  </si>
  <si>
    <t>August </t>
  </si>
  <si>
    <t>September </t>
  </si>
  <si>
    <t>October </t>
  </si>
  <si>
    <t>November </t>
  </si>
  <si>
    <t>December </t>
  </si>
  <si>
    <t>January </t>
  </si>
  <si>
    <t>February </t>
  </si>
  <si>
    <t>March </t>
  </si>
  <si>
    <t>24 PARAGANAS NORTH</t>
  </si>
  <si>
    <t>24 PARAGANAS SOUTH</t>
  </si>
  <si>
    <t>ALIPURDUAR</t>
  </si>
  <si>
    <t>BANKURAA</t>
  </si>
  <si>
    <t>BIRBHUM</t>
  </si>
  <si>
    <t>COOCH BIHAR</t>
  </si>
  <si>
    <t>DARJEELING</t>
  </si>
  <si>
    <t>DINAJPUR DAKSHIN</t>
  </si>
  <si>
    <t>DINAJPUR UTTAR</t>
  </si>
  <si>
    <t>HOOGHLY</t>
  </si>
  <si>
    <t>HOWRAH</t>
  </si>
  <si>
    <t>JALPAIGURI</t>
  </si>
  <si>
    <t>JHARGRAM</t>
  </si>
  <si>
    <t>KALIMPONG</t>
  </si>
  <si>
    <t>KOLKATA</t>
  </si>
  <si>
    <t>MALDAH</t>
  </si>
  <si>
    <t>MEDINIPUR EAST</t>
  </si>
  <si>
    <t>MEDINIPUR WEST</t>
  </si>
  <si>
    <t>MURSHIDABAD</t>
  </si>
  <si>
    <t>NADIA</t>
  </si>
  <si>
    <t>PASCHIM BARDHAMAN</t>
  </si>
  <si>
    <t>PURBA BARDHAMAN</t>
  </si>
  <si>
    <t>PURULIYA</t>
  </si>
  <si>
    <t>SILIGURI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</si>
</sst>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"/>
    <numFmt numFmtId="166" formatCode="0.0"/>
  </numFmts>
  <fonts count="21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Book Antiqua"/>
      <family val="1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333333"/>
      <name val="Helvetic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5F5F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71">
    <xf numFmtId="0" fontId="0" fillId="0" borderId="0" xfId="0"/>
    <xf numFmtId="2" fontId="3" fillId="0" borderId="1" xfId="4" applyNumberFormat="1" applyFont="1" applyBorder="1" applyAlignment="1">
      <alignment horizontal="center" vertical="center"/>
    </xf>
    <xf numFmtId="1" fontId="3" fillId="4" borderId="1" xfId="4" applyNumberFormat="1" applyFont="1" applyFill="1" applyBorder="1" applyAlignment="1">
      <alignment horizontal="center"/>
    </xf>
    <xf numFmtId="2" fontId="3" fillId="4" borderId="1" xfId="4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3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" fontId="3" fillId="0" borderId="0" xfId="0" applyNumberFormat="1" applyFont="1" applyAlignment="1">
      <alignment horizontal="right" vertical="top" wrapText="1"/>
    </xf>
    <xf numFmtId="1" fontId="3" fillId="0" borderId="1" xfId="0" applyNumberFormat="1" applyFont="1" applyBorder="1" applyAlignment="1">
      <alignment horizontal="center"/>
    </xf>
    <xf numFmtId="9" fontId="4" fillId="0" borderId="1" xfId="9" applyFont="1" applyBorder="1" applyAlignment="1">
      <alignment horizontal="center"/>
    </xf>
    <xf numFmtId="1" fontId="3" fillId="0" borderId="5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9" fontId="4" fillId="0" borderId="0" xfId="9" applyFont="1" applyBorder="1" applyAlignment="1">
      <alignment horizontal="center"/>
    </xf>
    <xf numFmtId="9" fontId="3" fillId="0" borderId="0" xfId="9" applyFont="1" applyBorder="1" applyAlignment="1"/>
    <xf numFmtId="9" fontId="4" fillId="0" borderId="1" xfId="9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" fontId="4" fillId="0" borderId="1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left" wrapText="1"/>
    </xf>
    <xf numFmtId="9" fontId="3" fillId="0" borderId="0" xfId="9" applyFont="1"/>
    <xf numFmtId="0" fontId="4" fillId="0" borderId="0" xfId="0" applyFont="1" applyBorder="1" applyAlignment="1">
      <alignment wrapText="1"/>
    </xf>
    <xf numFmtId="9" fontId="4" fillId="0" borderId="1" xfId="9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3" fillId="0" borderId="1" xfId="5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3" fillId="0" borderId="1" xfId="9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5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9" fontId="3" fillId="0" borderId="0" xfId="9" applyFont="1" applyBorder="1"/>
    <xf numFmtId="1" fontId="3" fillId="0" borderId="1" xfId="5" applyNumberFormat="1" applyFont="1" applyBorder="1" applyAlignment="1">
      <alignment horizontal="center"/>
    </xf>
    <xf numFmtId="1" fontId="3" fillId="0" borderId="5" xfId="5" applyNumberFormat="1" applyFont="1" applyBorder="1" applyAlignment="1">
      <alignment horizontal="center"/>
    </xf>
    <xf numFmtId="9" fontId="4" fillId="0" borderId="0" xfId="9" applyFon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4" fillId="0" borderId="0" xfId="5" applyNumberFormat="1" applyFont="1" applyBorder="1"/>
    <xf numFmtId="1" fontId="4" fillId="0" borderId="0" xfId="0" applyNumberFormat="1" applyFont="1" applyBorder="1" applyAlignment="1">
      <alignment horizontal="right"/>
    </xf>
    <xf numFmtId="9" fontId="4" fillId="0" borderId="0" xfId="9" applyFont="1" applyBorder="1"/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Alignment="1"/>
    <xf numFmtId="0" fontId="3" fillId="0" borderId="0" xfId="0" applyFont="1" applyFill="1"/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right" vertical="center"/>
    </xf>
    <xf numFmtId="0" fontId="4" fillId="0" borderId="1" xfId="0" applyFont="1" applyBorder="1"/>
    <xf numFmtId="11" fontId="3" fillId="0" borderId="0" xfId="0" applyNumberFormat="1" applyFont="1"/>
    <xf numFmtId="0" fontId="3" fillId="0" borderId="8" xfId="0" applyFont="1" applyBorder="1" applyAlignment="1">
      <alignment horizontal="center" vertical="center" wrapText="1"/>
    </xf>
    <xf numFmtId="2" fontId="3" fillId="4" borderId="1" xfId="4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9" fontId="4" fillId="0" borderId="1" xfId="9" quotePrefix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9" applyFont="1" applyBorder="1" applyAlignment="1">
      <alignment horizontal="center" vertical="top" wrapText="1"/>
    </xf>
    <xf numFmtId="2" fontId="3" fillId="0" borderId="0" xfId="0" applyNumberFormat="1" applyFont="1" applyFill="1"/>
    <xf numFmtId="0" fontId="4" fillId="0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quotePrefix="1" applyFont="1" applyFill="1" applyBorder="1" applyAlignment="1">
      <alignment horizontal="center" vertical="top" wrapText="1"/>
    </xf>
    <xf numFmtId="165" fontId="3" fillId="0" borderId="0" xfId="5" applyNumberFormat="1" applyFont="1" applyBorder="1" applyAlignment="1">
      <alignment horizontal="right"/>
    </xf>
    <xf numFmtId="165" fontId="3" fillId="0" borderId="0" xfId="0" applyNumberFormat="1" applyFont="1" applyBorder="1"/>
    <xf numFmtId="0" fontId="4" fillId="0" borderId="0" xfId="0" applyFont="1" applyBorder="1"/>
    <xf numFmtId="2" fontId="4" fillId="0" borderId="0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9" fontId="3" fillId="0" borderId="0" xfId="9" applyFont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4" fillId="5" borderId="8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8" xfId="0" quotePrefix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9" fontId="3" fillId="0" borderId="1" xfId="9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center" vertical="top" wrapText="1"/>
    </xf>
    <xf numFmtId="9" fontId="4" fillId="0" borderId="0" xfId="9" applyFont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vertical="center"/>
    </xf>
    <xf numFmtId="9" fontId="4" fillId="0" borderId="0" xfId="9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9" fontId="3" fillId="0" borderId="9" xfId="9" applyFont="1" applyBorder="1" applyAlignment="1">
      <alignment horizontal="center"/>
    </xf>
    <xf numFmtId="165" fontId="3" fillId="0" borderId="10" xfId="5" applyNumberFormat="1" applyFont="1" applyBorder="1" applyAlignment="1">
      <alignment horizontal="right"/>
    </xf>
    <xf numFmtId="0" fontId="3" fillId="4" borderId="1" xfId="0" applyFont="1" applyFill="1" applyBorder="1" applyAlignment="1">
      <alignment horizontal="center" wrapText="1"/>
    </xf>
    <xf numFmtId="0" fontId="3" fillId="0" borderId="1" xfId="0" quotePrefix="1" applyFont="1" applyBorder="1"/>
    <xf numFmtId="2" fontId="4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/>
    <xf numFmtId="0" fontId="3" fillId="0" borderId="1" xfId="0" quotePrefix="1" applyFont="1" applyBorder="1" applyAlignment="1">
      <alignment horizontal="center" wrapText="1"/>
    </xf>
    <xf numFmtId="9" fontId="3" fillId="0" borderId="1" xfId="9" applyNumberFormat="1" applyFont="1" applyBorder="1" applyAlignment="1">
      <alignment horizontal="center" vertical="center" wrapText="1"/>
    </xf>
    <xf numFmtId="9" fontId="4" fillId="0" borderId="1" xfId="9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9" fontId="4" fillId="0" borderId="0" xfId="9" applyNumberFormat="1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3" fillId="0" borderId="1" xfId="9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top" wrapText="1"/>
    </xf>
    <xf numFmtId="0" fontId="3" fillId="0" borderId="0" xfId="0" quotePrefix="1" applyFont="1"/>
    <xf numFmtId="2" fontId="3" fillId="0" borderId="1" xfId="5" applyNumberFormat="1" applyFont="1" applyBorder="1" applyAlignment="1">
      <alignment horizontal="center"/>
    </xf>
    <xf numFmtId="9" fontId="3" fillId="0" borderId="9" xfId="9" applyFont="1" applyBorder="1" applyAlignment="1">
      <alignment horizontal="center" wrapText="1"/>
    </xf>
    <xf numFmtId="1" fontId="3" fillId="0" borderId="10" xfId="5" applyNumberFormat="1" applyFont="1" applyBorder="1"/>
    <xf numFmtId="1" fontId="3" fillId="0" borderId="0" xfId="5" applyNumberFormat="1" applyFont="1" applyBorder="1"/>
    <xf numFmtId="1" fontId="3" fillId="0" borderId="0" xfId="0" applyNumberFormat="1" applyFont="1" applyBorder="1"/>
    <xf numFmtId="9" fontId="3" fillId="0" borderId="1" xfId="9" applyFont="1" applyBorder="1" applyAlignment="1">
      <alignment horizontal="center" wrapText="1"/>
    </xf>
    <xf numFmtId="2" fontId="3" fillId="0" borderId="0" xfId="0" applyNumberFormat="1" applyFont="1" applyFill="1" applyBorder="1" applyAlignment="1">
      <alignment vertical="center"/>
    </xf>
    <xf numFmtId="9" fontId="3" fillId="0" borderId="0" xfId="9" applyFont="1" applyFill="1" applyBorder="1" applyAlignment="1">
      <alignment vertical="center"/>
    </xf>
    <xf numFmtId="0" fontId="3" fillId="0" borderId="1" xfId="0" quotePrefix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 vertical="top" wrapText="1"/>
    </xf>
    <xf numFmtId="9" fontId="4" fillId="0" borderId="1" xfId="9" applyFont="1" applyBorder="1" applyAlignment="1">
      <alignment horizontal="center" wrapText="1"/>
    </xf>
    <xf numFmtId="0" fontId="3" fillId="0" borderId="0" xfId="0" quotePrefix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 vertical="top" wrapText="1"/>
    </xf>
    <xf numFmtId="9" fontId="4" fillId="0" borderId="0" xfId="9" applyFont="1" applyBorder="1" applyAlignment="1">
      <alignment horizontal="left" wrapText="1"/>
    </xf>
    <xf numFmtId="9" fontId="3" fillId="0" borderId="1" xfId="9" applyFont="1" applyFill="1" applyBorder="1" applyAlignment="1">
      <alignment horizontal="center" vertical="center"/>
    </xf>
    <xf numFmtId="0" fontId="4" fillId="0" borderId="1" xfId="0" applyFont="1" applyFill="1" applyBorder="1"/>
    <xf numFmtId="9" fontId="4" fillId="0" borderId="1" xfId="9" applyFont="1" applyFill="1" applyBorder="1" applyAlignment="1">
      <alignment horizontal="center" vertical="center"/>
    </xf>
    <xf numFmtId="9" fontId="3" fillId="0" borderId="1" xfId="9" applyFont="1" applyBorder="1"/>
    <xf numFmtId="0" fontId="3" fillId="0" borderId="0" xfId="0" applyFont="1" applyBorder="1" applyAlignment="1">
      <alignment horizontal="center" vertical="top" wrapText="1"/>
    </xf>
    <xf numFmtId="0" fontId="3" fillId="0" borderId="0" xfId="0" quotePrefix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4" fillId="0" borderId="1" xfId="0" applyFont="1" applyFill="1" applyBorder="1" applyAlignment="1"/>
    <xf numFmtId="2" fontId="4" fillId="0" borderId="1" xfId="5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2" fontId="4" fillId="4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4" fillId="0" borderId="0" xfId="0" applyFont="1" applyFill="1" applyBorder="1" applyAlignment="1"/>
    <xf numFmtId="2" fontId="4" fillId="0" borderId="0" xfId="5" applyNumberFormat="1" applyFont="1" applyBorder="1" applyAlignment="1">
      <alignment horizontal="center"/>
    </xf>
    <xf numFmtId="2" fontId="4" fillId="2" borderId="0" xfId="0" applyNumberFormat="1" applyFont="1" applyFill="1" applyBorder="1" applyAlignment="1">
      <alignment horizontal="center" wrapText="1"/>
    </xf>
    <xf numFmtId="2" fontId="4" fillId="4" borderId="0" xfId="0" applyNumberFormat="1" applyFont="1" applyFill="1" applyBorder="1" applyAlignment="1">
      <alignment horizontal="center" vertical="center"/>
    </xf>
    <xf numFmtId="9" fontId="4" fillId="0" borderId="0" xfId="9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/>
    </xf>
    <xf numFmtId="9" fontId="3" fillId="0" borderId="1" xfId="9" quotePrefix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2" fontId="3" fillId="0" borderId="0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14" xfId="0" applyFont="1" applyBorder="1"/>
    <xf numFmtId="0" fontId="6" fillId="0" borderId="1" xfId="0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/>
    </xf>
    <xf numFmtId="0" fontId="7" fillId="0" borderId="0" xfId="0" applyFont="1"/>
    <xf numFmtId="9" fontId="3" fillId="4" borderId="1" xfId="9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" fontId="4" fillId="0" borderId="7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4" fillId="0" borderId="0" xfId="9" applyNumberFormat="1" applyFont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/>
    </xf>
    <xf numFmtId="2" fontId="3" fillId="4" borderId="1" xfId="5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 vertical="top" wrapText="1"/>
    </xf>
    <xf numFmtId="0" fontId="3" fillId="0" borderId="0" xfId="5" applyFont="1"/>
    <xf numFmtId="0" fontId="4" fillId="0" borderId="0" xfId="5" applyFont="1"/>
    <xf numFmtId="0" fontId="6" fillId="0" borderId="1" xfId="5" applyFont="1" applyFill="1" applyBorder="1" applyAlignment="1">
      <alignment horizontal="center" wrapText="1"/>
    </xf>
    <xf numFmtId="0" fontId="3" fillId="4" borderId="1" xfId="5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5" applyFont="1" applyFill="1" applyBorder="1" applyAlignment="1">
      <alignment horizontal="left" vertical="top" wrapText="1"/>
    </xf>
    <xf numFmtId="1" fontId="3" fillId="4" borderId="1" xfId="5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1" fontId="4" fillId="0" borderId="1" xfId="5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5" applyFont="1" applyFill="1" applyBorder="1" applyAlignment="1">
      <alignment horizontal="center" vertical="top" wrapText="1"/>
    </xf>
    <xf numFmtId="2" fontId="4" fillId="0" borderId="1" xfId="5" applyNumberFormat="1" applyFont="1" applyBorder="1" applyAlignment="1">
      <alignment horizontal="center" vertical="top" wrapText="1"/>
    </xf>
    <xf numFmtId="2" fontId="3" fillId="4" borderId="1" xfId="5" applyNumberFormat="1" applyFont="1" applyFill="1" applyBorder="1" applyAlignment="1" applyProtection="1">
      <alignment horizontal="center"/>
      <protection locked="0"/>
    </xf>
    <xf numFmtId="0" fontId="4" fillId="4" borderId="1" xfId="5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2" fontId="4" fillId="4" borderId="1" xfId="0" applyNumberFormat="1" applyFont="1" applyFill="1" applyBorder="1" applyAlignment="1">
      <alignment horizontal="center" vertical="top" wrapText="1"/>
    </xf>
    <xf numFmtId="2" fontId="4" fillId="4" borderId="1" xfId="5" applyNumberFormat="1" applyFont="1" applyFill="1" applyBorder="1" applyAlignment="1">
      <alignment horizontal="center"/>
    </xf>
    <xf numFmtId="9" fontId="4" fillId="0" borderId="1" xfId="9" applyFont="1" applyBorder="1"/>
    <xf numFmtId="0" fontId="6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center" vertical="top" wrapText="1"/>
    </xf>
    <xf numFmtId="2" fontId="4" fillId="4" borderId="0" xfId="9" applyNumberFormat="1" applyFont="1" applyFill="1" applyBorder="1" applyAlignment="1">
      <alignment horizontal="center" vertical="top" wrapText="1"/>
    </xf>
    <xf numFmtId="2" fontId="4" fillId="4" borderId="0" xfId="5" applyNumberFormat="1" applyFont="1" applyFill="1" applyBorder="1" applyAlignment="1">
      <alignment horizontal="center"/>
    </xf>
    <xf numFmtId="0" fontId="4" fillId="0" borderId="0" xfId="5" applyFont="1" applyAlignment="1">
      <alignment vertical="center"/>
    </xf>
    <xf numFmtId="0" fontId="3" fillId="0" borderId="0" xfId="5" applyFont="1" applyAlignment="1">
      <alignment vertical="center"/>
    </xf>
    <xf numFmtId="2" fontId="4" fillId="0" borderId="0" xfId="5" applyNumberFormat="1" applyFont="1" applyBorder="1" applyAlignment="1">
      <alignment horizontal="center" vertical="top" wrapText="1"/>
    </xf>
    <xf numFmtId="2" fontId="4" fillId="0" borderId="0" xfId="5" applyNumberFormat="1" applyFont="1" applyBorder="1" applyAlignment="1">
      <alignment wrapText="1"/>
    </xf>
    <xf numFmtId="9" fontId="3" fillId="0" borderId="1" xfId="10" applyFont="1" applyBorder="1" applyAlignment="1">
      <alignment horizontal="center"/>
    </xf>
    <xf numFmtId="9" fontId="3" fillId="0" borderId="0" xfId="10" applyFont="1" applyBorder="1"/>
    <xf numFmtId="9" fontId="3" fillId="4" borderId="1" xfId="10" applyFont="1" applyFill="1" applyBorder="1" applyAlignment="1">
      <alignment horizontal="center"/>
    </xf>
    <xf numFmtId="0" fontId="3" fillId="0" borderId="1" xfId="5" applyFont="1" applyFill="1" applyBorder="1" applyAlignment="1">
      <alignment horizontal="left" vertical="top" wrapText="1"/>
    </xf>
    <xf numFmtId="2" fontId="3" fillId="0" borderId="1" xfId="5" applyNumberFormat="1" applyFont="1" applyBorder="1" applyAlignment="1" applyProtection="1">
      <alignment horizontal="center"/>
      <protection locked="0"/>
    </xf>
    <xf numFmtId="9" fontId="4" fillId="0" borderId="0" xfId="10" applyFont="1" applyBorder="1"/>
    <xf numFmtId="0" fontId="4" fillId="0" borderId="1" xfId="5" applyFont="1" applyBorder="1"/>
    <xf numFmtId="0" fontId="4" fillId="0" borderId="1" xfId="5" applyFont="1" applyFill="1" applyBorder="1" applyAlignment="1">
      <alignment horizontal="left" vertical="top" wrapText="1"/>
    </xf>
    <xf numFmtId="9" fontId="4" fillId="0" borderId="1" xfId="10" applyFont="1" applyBorder="1" applyAlignment="1">
      <alignment horizontal="center"/>
    </xf>
    <xf numFmtId="0" fontId="4" fillId="0" borderId="0" xfId="5" applyFont="1" applyBorder="1"/>
    <xf numFmtId="0" fontId="4" fillId="0" borderId="0" xfId="5" applyFont="1" applyFill="1" applyBorder="1" applyAlignment="1">
      <alignment horizontal="left" vertical="top" wrapText="1"/>
    </xf>
    <xf numFmtId="9" fontId="4" fillId="0" borderId="0" xfId="10" applyFont="1" applyBorder="1" applyAlignment="1">
      <alignment horizontal="center"/>
    </xf>
    <xf numFmtId="0" fontId="4" fillId="0" borderId="1" xfId="5" applyFont="1" applyFill="1" applyBorder="1" applyAlignment="1">
      <alignment horizontal="center" vertical="center" wrapText="1"/>
    </xf>
    <xf numFmtId="2" fontId="4" fillId="0" borderId="1" xfId="5" applyNumberFormat="1" applyFont="1" applyBorder="1" applyAlignment="1">
      <alignment horizontal="center" vertical="center" wrapText="1"/>
    </xf>
    <xf numFmtId="0" fontId="3" fillId="0" borderId="0" xfId="5" applyFont="1" applyBorder="1" applyAlignment="1">
      <alignment vertical="center"/>
    </xf>
    <xf numFmtId="0" fontId="3" fillId="0" borderId="0" xfId="5" applyFont="1" applyBorder="1"/>
    <xf numFmtId="0" fontId="3" fillId="0" borderId="1" xfId="5" applyFont="1" applyBorder="1" applyAlignment="1">
      <alignment horizontal="left" vertical="center" wrapText="1"/>
    </xf>
    <xf numFmtId="2" fontId="3" fillId="0" borderId="0" xfId="10" applyNumberFormat="1" applyFont="1" applyBorder="1"/>
    <xf numFmtId="2" fontId="4" fillId="0" borderId="0" xfId="1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9" fontId="3" fillId="0" borderId="1" xfId="9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2" fontId="4" fillId="4" borderId="1" xfId="0" applyNumberFormat="1" applyFont="1" applyFill="1" applyBorder="1" applyAlignment="1">
      <alignment horizontal="center" vertical="top"/>
    </xf>
    <xf numFmtId="9" fontId="4" fillId="0" borderId="1" xfId="9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2" fontId="4" fillId="4" borderId="14" xfId="0" applyNumberFormat="1" applyFont="1" applyFill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9" fontId="4" fillId="0" borderId="14" xfId="9" applyFont="1" applyBorder="1" applyAlignment="1">
      <alignment horizontal="center" vertical="top"/>
    </xf>
    <xf numFmtId="0" fontId="7" fillId="0" borderId="0" xfId="0" applyFont="1" applyBorder="1" applyAlignment="1"/>
    <xf numFmtId="0" fontId="4" fillId="0" borderId="9" xfId="0" applyFont="1" applyBorder="1" applyAlignment="1">
      <alignment horizontal="center" vertical="top" wrapText="1"/>
    </xf>
    <xf numFmtId="2" fontId="3" fillId="4" borderId="1" xfId="5" applyNumberFormat="1" applyFont="1" applyFill="1" applyBorder="1" applyAlignment="1">
      <alignment horizontal="center" vertical="center"/>
    </xf>
    <xf numFmtId="9" fontId="4" fillId="4" borderId="1" xfId="9" applyFont="1" applyFill="1" applyBorder="1" applyAlignment="1">
      <alignment horizontal="center" vertical="center"/>
    </xf>
    <xf numFmtId="2" fontId="4" fillId="4" borderId="1" xfId="5" applyNumberFormat="1" applyFont="1" applyFill="1" applyBorder="1" applyAlignment="1">
      <alignment horizontal="center" vertical="center"/>
    </xf>
    <xf numFmtId="2" fontId="4" fillId="4" borderId="1" xfId="5" applyNumberFormat="1" applyFont="1" applyFill="1" applyBorder="1" applyAlignment="1">
      <alignment horizontal="center" vertical="center" wrapText="1"/>
    </xf>
    <xf numFmtId="2" fontId="3" fillId="0" borderId="0" xfId="5" applyNumberFormat="1" applyFont="1" applyBorder="1" applyAlignment="1">
      <alignment vertical="center" wrapText="1"/>
    </xf>
    <xf numFmtId="0" fontId="3" fillId="0" borderId="0" xfId="5" applyFont="1" applyBorder="1" applyAlignment="1">
      <alignment vertical="center" wrapText="1"/>
    </xf>
    <xf numFmtId="0" fontId="3" fillId="0" borderId="0" xfId="0" applyFont="1" applyFill="1" applyBorder="1"/>
    <xf numFmtId="0" fontId="4" fillId="0" borderId="1" xfId="0" applyFont="1" applyBorder="1" applyAlignment="1">
      <alignment wrapText="1"/>
    </xf>
    <xf numFmtId="2" fontId="3" fillId="0" borderId="1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quotePrefix="1" applyNumberFormat="1" applyFont="1" applyBorder="1" applyAlignment="1">
      <alignment horizontal="center"/>
    </xf>
    <xf numFmtId="9" fontId="3" fillId="0" borderId="0" xfId="9" quotePrefix="1" applyFont="1" applyBorder="1" applyAlignment="1">
      <alignment horizontal="center"/>
    </xf>
    <xf numFmtId="0" fontId="7" fillId="0" borderId="3" xfId="0" applyFont="1" applyBorder="1" applyAlignment="1"/>
    <xf numFmtId="0" fontId="3" fillId="0" borderId="8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" borderId="0" xfId="0" applyFont="1" applyFill="1"/>
    <xf numFmtId="0" fontId="4" fillId="4" borderId="1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3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4" borderId="1" xfId="0" applyFont="1" applyFill="1" applyBorder="1"/>
    <xf numFmtId="9" fontId="3" fillId="4" borderId="1" xfId="9" applyFont="1" applyFill="1" applyBorder="1" applyAlignment="1">
      <alignment horizontal="center"/>
    </xf>
    <xf numFmtId="1" fontId="3" fillId="4" borderId="0" xfId="0" applyNumberFormat="1" applyFont="1" applyFill="1" applyBorder="1"/>
    <xf numFmtId="2" fontId="3" fillId="4" borderId="0" xfId="0" applyNumberFormat="1" applyFont="1" applyFill="1" applyBorder="1"/>
    <xf numFmtId="0" fontId="3" fillId="4" borderId="0" xfId="5" applyFont="1" applyFill="1" applyBorder="1"/>
    <xf numFmtId="2" fontId="3" fillId="4" borderId="0" xfId="5" applyNumberFormat="1" applyFont="1" applyFill="1" applyBorder="1"/>
    <xf numFmtId="9" fontId="3" fillId="4" borderId="0" xfId="9" applyFont="1" applyFill="1" applyBorder="1"/>
    <xf numFmtId="2" fontId="3" fillId="4" borderId="1" xfId="0" applyNumberFormat="1" applyFont="1" applyFill="1" applyBorder="1" applyAlignment="1">
      <alignment horizontal="center" vertical="center"/>
    </xf>
    <xf numFmtId="9" fontId="3" fillId="4" borderId="1" xfId="9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9" fontId="3" fillId="4" borderId="0" xfId="9" applyFont="1" applyFill="1" applyBorder="1" applyAlignment="1">
      <alignment horizontal="center" vertical="center"/>
    </xf>
    <xf numFmtId="0" fontId="4" fillId="4" borderId="0" xfId="0" applyFont="1" applyFill="1"/>
    <xf numFmtId="0" fontId="7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0" borderId="0" xfId="0" quotePrefix="1" applyFont="1" applyBorder="1"/>
    <xf numFmtId="2" fontId="4" fillId="2" borderId="0" xfId="0" applyNumberFormat="1" applyFont="1" applyFill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9" fontId="3" fillId="0" borderId="5" xfId="9" applyFont="1" applyBorder="1" applyAlignment="1">
      <alignment horizontal="center" wrapText="1"/>
    </xf>
    <xf numFmtId="9" fontId="3" fillId="4" borderId="5" xfId="9" applyFont="1" applyFill="1" applyBorder="1" applyAlignment="1">
      <alignment horizontal="center" wrapText="1"/>
    </xf>
    <xf numFmtId="9" fontId="4" fillId="0" borderId="5" xfId="9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2" fontId="3" fillId="0" borderId="0" xfId="0" applyNumberFormat="1" applyFont="1"/>
    <xf numFmtId="9" fontId="4" fillId="0" borderId="0" xfId="9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top" wrapText="1"/>
    </xf>
    <xf numFmtId="9" fontId="3" fillId="0" borderId="0" xfId="9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9" fontId="3" fillId="0" borderId="1" xfId="9" applyNumberFormat="1" applyFont="1" applyBorder="1" applyAlignment="1">
      <alignment horizontal="center" vertical="center"/>
    </xf>
    <xf numFmtId="9" fontId="3" fillId="0" borderId="1" xfId="9" applyNumberFormat="1" applyFont="1" applyBorder="1" applyAlignment="1">
      <alignment horizontal="center"/>
    </xf>
    <xf numFmtId="9" fontId="3" fillId="0" borderId="1" xfId="9" applyFont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left"/>
    </xf>
    <xf numFmtId="2" fontId="3" fillId="4" borderId="1" xfId="9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3" fillId="0" borderId="1" xfId="4" applyNumberFormat="1" applyFont="1" applyBorder="1" applyAlignment="1">
      <alignment horizontal="center"/>
    </xf>
    <xf numFmtId="2" fontId="4" fillId="4" borderId="1" xfId="5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0" borderId="0" xfId="0" applyFont="1"/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quotePrefix="1" applyFont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top"/>
    </xf>
    <xf numFmtId="9" fontId="13" fillId="4" borderId="9" xfId="9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2" fontId="13" fillId="4" borderId="0" xfId="0" applyNumberFormat="1" applyFont="1" applyFill="1" applyBorder="1" applyAlignment="1">
      <alignment horizontal="center" vertical="center"/>
    </xf>
    <xf numFmtId="2" fontId="14" fillId="4" borderId="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2" fontId="13" fillId="4" borderId="10" xfId="0" applyNumberFormat="1" applyFont="1" applyFill="1" applyBorder="1" applyAlignment="1">
      <alignment horizontal="center" vertical="center"/>
    </xf>
    <xf numFmtId="2" fontId="14" fillId="4" borderId="10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9" fillId="4" borderId="0" xfId="0" applyFont="1" applyFill="1"/>
    <xf numFmtId="0" fontId="9" fillId="4" borderId="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right"/>
    </xf>
    <xf numFmtId="0" fontId="9" fillId="4" borderId="0" xfId="0" applyFont="1" applyFill="1" applyBorder="1"/>
    <xf numFmtId="0" fontId="9" fillId="4" borderId="0" xfId="0" applyFont="1" applyFill="1" applyBorder="1" applyAlignment="1">
      <alignment vertical="top"/>
    </xf>
    <xf numFmtId="0" fontId="9" fillId="4" borderId="0" xfId="0" applyFont="1" applyFill="1" applyAlignment="1">
      <alignment vertical="top"/>
    </xf>
    <xf numFmtId="0" fontId="15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right"/>
    </xf>
    <xf numFmtId="2" fontId="16" fillId="4" borderId="0" xfId="0" applyNumberFormat="1" applyFont="1" applyFill="1" applyBorder="1" applyAlignment="1">
      <alignment horizontal="center" vertical="top" wrapText="1"/>
    </xf>
    <xf numFmtId="9" fontId="16" fillId="4" borderId="0" xfId="9" applyFont="1" applyFill="1" applyBorder="1" applyAlignment="1">
      <alignment horizontal="center" vertical="top" wrapText="1"/>
    </xf>
    <xf numFmtId="2" fontId="16" fillId="4" borderId="0" xfId="0" applyNumberFormat="1" applyFont="1" applyFill="1" applyBorder="1" applyAlignment="1">
      <alignment vertical="center"/>
    </xf>
    <xf numFmtId="9" fontId="16" fillId="4" borderId="0" xfId="9" applyFont="1" applyFill="1" applyBorder="1" applyAlignment="1">
      <alignment vertical="center"/>
    </xf>
    <xf numFmtId="0" fontId="9" fillId="0" borderId="0" xfId="0" applyFont="1"/>
    <xf numFmtId="0" fontId="4" fillId="4" borderId="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17" fillId="4" borderId="1" xfId="13" applyFont="1" applyFill="1" applyBorder="1" applyAlignment="1">
      <alignment horizontal="center" vertical="center"/>
    </xf>
    <xf numFmtId="2" fontId="4" fillId="0" borderId="0" xfId="0" applyNumberFormat="1" applyFont="1"/>
    <xf numFmtId="165" fontId="3" fillId="0" borderId="0" xfId="0" applyNumberFormat="1" applyFont="1"/>
    <xf numFmtId="0" fontId="7" fillId="0" borderId="1" xfId="0" quotePrefix="1" applyFont="1" applyFill="1" applyBorder="1" applyAlignment="1">
      <alignment horizontal="center" vertical="top" wrapText="1"/>
    </xf>
    <xf numFmtId="2" fontId="12" fillId="0" borderId="0" xfId="0" applyNumberFormat="1" applyFont="1" applyBorder="1"/>
    <xf numFmtId="9" fontId="3" fillId="4" borderId="1" xfId="9" applyFont="1" applyFill="1" applyBorder="1"/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 wrapText="1"/>
    </xf>
    <xf numFmtId="0" fontId="4" fillId="4" borderId="9" xfId="0" applyFont="1" applyFill="1" applyBorder="1"/>
    <xf numFmtId="0" fontId="4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top"/>
    </xf>
    <xf numFmtId="2" fontId="3" fillId="5" borderId="1" xfId="0" applyNumberFormat="1" applyFont="1" applyFill="1" applyBorder="1" applyAlignment="1">
      <alignment horizontal="center" vertical="top"/>
    </xf>
    <xf numFmtId="9" fontId="4" fillId="4" borderId="1" xfId="9" applyFont="1" applyFill="1" applyBorder="1" applyAlignment="1">
      <alignment horizontal="center"/>
    </xf>
    <xf numFmtId="9" fontId="3" fillId="4" borderId="1" xfId="9" applyNumberFormat="1" applyFont="1" applyFill="1" applyBorder="1" applyAlignment="1">
      <alignment horizontal="center" vertical="center"/>
    </xf>
    <xf numFmtId="166" fontId="0" fillId="0" borderId="0" xfId="0" applyNumberFormat="1"/>
    <xf numFmtId="0" fontId="6" fillId="0" borderId="1" xfId="5" quotePrefix="1" applyFont="1" applyFill="1" applyBorder="1" applyAlignment="1">
      <alignment horizontal="center" wrapText="1"/>
    </xf>
    <xf numFmtId="0" fontId="18" fillId="8" borderId="15" xfId="0" applyFont="1" applyFill="1" applyBorder="1" applyAlignment="1">
      <alignment horizontal="center" vertical="top" wrapText="1"/>
    </xf>
    <xf numFmtId="0" fontId="19" fillId="7" borderId="15" xfId="0" applyFont="1" applyFill="1" applyBorder="1" applyAlignment="1">
      <alignment horizontal="center" vertical="top" wrapText="1"/>
    </xf>
    <xf numFmtId="0" fontId="19" fillId="8" borderId="15" xfId="0" applyFont="1" applyFill="1" applyBorder="1" applyAlignment="1">
      <alignment horizontal="center" vertical="top" wrapText="1"/>
    </xf>
    <xf numFmtId="0" fontId="18" fillId="9" borderId="15" xfId="0" applyFont="1" applyFill="1" applyBorder="1" applyAlignment="1">
      <alignment horizontal="right" vertical="top" wrapText="1"/>
    </xf>
    <xf numFmtId="0" fontId="18" fillId="9" borderId="15" xfId="0" applyFont="1" applyFill="1" applyBorder="1" applyAlignment="1">
      <alignment horizontal="left" vertical="top" wrapText="1"/>
    </xf>
    <xf numFmtId="9" fontId="0" fillId="0" borderId="0" xfId="9" applyFont="1"/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20" fillId="10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4" fillId="4" borderId="1" xfId="0" applyNumberFormat="1" applyFont="1" applyFill="1" applyBorder="1" applyAlignment="1">
      <alignment horizontal="center" vertical="center"/>
    </xf>
    <xf numFmtId="9" fontId="4" fillId="4" borderId="1" xfId="9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/>
    </xf>
    <xf numFmtId="0" fontId="4" fillId="0" borderId="0" xfId="5" applyFont="1" applyAlignment="1">
      <alignment horizontal="left"/>
    </xf>
    <xf numFmtId="2" fontId="4" fillId="0" borderId="0" xfId="0" applyNumberFormat="1" applyFont="1" applyBorder="1" applyAlignment="1">
      <alignment horizontal="left" vertical="top"/>
    </xf>
    <xf numFmtId="0" fontId="3" fillId="4" borderId="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right"/>
    </xf>
    <xf numFmtId="0" fontId="4" fillId="0" borderId="3" xfId="0" applyFont="1" applyBorder="1" applyAlignment="1">
      <alignment wrapText="1"/>
    </xf>
    <xf numFmtId="0" fontId="6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4" fillId="0" borderId="3" xfId="5" applyFont="1" applyBorder="1" applyAlignment="1">
      <alignment horizontal="left"/>
    </xf>
    <xf numFmtId="0" fontId="4" fillId="0" borderId="9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4" borderId="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 vertical="top" wrapText="1"/>
    </xf>
    <xf numFmtId="0" fontId="16" fillId="4" borderId="14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0" borderId="0" xfId="5" applyFont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6" fillId="4" borderId="3" xfId="0" applyFont="1" applyFill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4" borderId="9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top" wrapText="1"/>
    </xf>
    <xf numFmtId="1" fontId="4" fillId="4" borderId="8" xfId="0" applyNumberFormat="1" applyFont="1" applyFill="1" applyBorder="1" applyAlignment="1">
      <alignment horizontal="center" vertical="center"/>
    </xf>
    <xf numFmtId="1" fontId="4" fillId="4" borderId="1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4">
    <cellStyle name="Comma 2" xfId="1"/>
    <cellStyle name="Comma 2 2" xfId="2"/>
    <cellStyle name="Comma 3" xfId="3"/>
    <cellStyle name="Normal" xfId="0" builtinId="0"/>
    <cellStyle name="Normal 10" xfId="13"/>
    <cellStyle name="Normal 2" xfId="4"/>
    <cellStyle name="Normal 3" xfId="5"/>
    <cellStyle name="Normal 3 2" xfId="6"/>
    <cellStyle name="Normal 4" xfId="7"/>
    <cellStyle name="Normal 7" xfId="8"/>
    <cellStyle name="Percent" xfId="9" builtinId="5"/>
    <cellStyle name="Percent 2 2" xfId="10"/>
    <cellStyle name="Percent 2 3" xfId="11"/>
    <cellStyle name="Percent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ctl00$ContentPlaceHolder1$Grd_tot_detail','Sort$July')" TargetMode="External"/><Relationship Id="rId13" Type="http://schemas.openxmlformats.org/officeDocument/2006/relationships/hyperlink" Target="javascript:__doPostBack('ctl00$ContentPlaceHolder1$Grd_tot_detail','Sort$December')" TargetMode="External"/><Relationship Id="rId3" Type="http://schemas.openxmlformats.org/officeDocument/2006/relationships/hyperlink" Target="javascript:__doPostBack('ctl00$ContentPlaceHolder1$Grd_tot_detail','Sort$Totalschool')" TargetMode="External"/><Relationship Id="rId7" Type="http://schemas.openxmlformats.org/officeDocument/2006/relationships/hyperlink" Target="javascript:__doPostBack('ctl00$ContentPlaceHolder1$Grd_tot_detail','Sort$June')" TargetMode="External"/><Relationship Id="rId12" Type="http://schemas.openxmlformats.org/officeDocument/2006/relationships/hyperlink" Target="javascript:__doPostBack('ctl00$ContentPlaceHolder1$Grd_tot_detail','Sort$November')" TargetMode="External"/><Relationship Id="rId2" Type="http://schemas.openxmlformats.org/officeDocument/2006/relationships/image" Target="../media/image1.jpeg"/><Relationship Id="rId16" Type="http://schemas.openxmlformats.org/officeDocument/2006/relationships/hyperlink" Target="javascript:__doPostBack('ctl00$ContentPlaceHolder1$Grd_tot_detail','Sort$March')" TargetMode="External"/><Relationship Id="rId1" Type="http://schemas.openxmlformats.org/officeDocument/2006/relationships/hyperlink" Target="javascript:__doPostBack('ctl00$ContentPlaceHolder1$Grd_tot_detail$ctl01$lblhdrNamesch','')" TargetMode="External"/><Relationship Id="rId6" Type="http://schemas.openxmlformats.org/officeDocument/2006/relationships/hyperlink" Target="javascript:__doPostBack('ctl00$ContentPlaceHolder1$Grd_tot_detail','Sort$May')" TargetMode="External"/><Relationship Id="rId11" Type="http://schemas.openxmlformats.org/officeDocument/2006/relationships/hyperlink" Target="javascript:__doPostBack('ctl00$ContentPlaceHolder1$Grd_tot_detail','Sort$Octeber')" TargetMode="External"/><Relationship Id="rId5" Type="http://schemas.openxmlformats.org/officeDocument/2006/relationships/hyperlink" Target="javascript:__doPostBack('ctl00$ContentPlaceHolder1$Grd_tot_detail','Sort$Apr')" TargetMode="External"/><Relationship Id="rId15" Type="http://schemas.openxmlformats.org/officeDocument/2006/relationships/hyperlink" Target="javascript:__doPostBack('ctl00$ContentPlaceHolder1$Grd_tot_detail','Sort$Feb')" TargetMode="External"/><Relationship Id="rId10" Type="http://schemas.openxmlformats.org/officeDocument/2006/relationships/hyperlink" Target="javascript:__doPostBack('ctl00$ContentPlaceHolder1$Grd_tot_detail','Sort$September')" TargetMode="External"/><Relationship Id="rId4" Type="http://schemas.openxmlformats.org/officeDocument/2006/relationships/hyperlink" Target="javascript:__doPostBack('ctl00$ContentPlaceHolder1$Grd_tot_detail','Sort$FreezeSchool')" TargetMode="External"/><Relationship Id="rId9" Type="http://schemas.openxmlformats.org/officeDocument/2006/relationships/hyperlink" Target="javascript:__doPostBack('ctl00$ContentPlaceHolder1$Grd_tot_detail','Sort$August')" TargetMode="External"/><Relationship Id="rId14" Type="http://schemas.openxmlformats.org/officeDocument/2006/relationships/hyperlink" Target="javascript:__doPostBack('ctl00$ContentPlaceHolder1$Grd_tot_detail','Sort$January'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</xdr:colOff>
      <xdr:row>349</xdr:row>
      <xdr:rowOff>0</xdr:rowOff>
    </xdr:from>
    <xdr:to>
      <xdr:col>7</xdr:col>
      <xdr:colOff>533591</xdr:colOff>
      <xdr:row>349</xdr:row>
      <xdr:rowOff>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846445" y="48282225"/>
          <a:ext cx="159838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662940</xdr:colOff>
      <xdr:row>349</xdr:row>
      <xdr:rowOff>0</xdr:rowOff>
    </xdr:from>
    <xdr:to>
      <xdr:col>4</xdr:col>
      <xdr:colOff>329799</xdr:colOff>
      <xdr:row>349</xdr:row>
      <xdr:rowOff>0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914650" y="48282225"/>
          <a:ext cx="8857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744855</xdr:colOff>
      <xdr:row>349</xdr:row>
      <xdr:rowOff>0</xdr:rowOff>
    </xdr:from>
    <xdr:to>
      <xdr:col>6</xdr:col>
      <xdr:colOff>297477</xdr:colOff>
      <xdr:row>349</xdr:row>
      <xdr:rowOff>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471160" y="48282225"/>
          <a:ext cx="5963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38100</xdr:rowOff>
    </xdr:to>
    <xdr:pic>
      <xdr:nvPicPr>
        <xdr:cNvPr id="2" name="Picture 1" descr="http://www.trgmdm.nic.in/mdm_production/Images/up_down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33375"/>
          <a:ext cx="1619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161925</xdr:colOff>
      <xdr:row>3</xdr:row>
      <xdr:rowOff>38100</xdr:rowOff>
    </xdr:to>
    <xdr:pic>
      <xdr:nvPicPr>
        <xdr:cNvPr id="3" name="Picture 2" descr="http://www.trgmdm.nic.in/mdm_production/Images/up_down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1619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161925</xdr:colOff>
      <xdr:row>3</xdr:row>
      <xdr:rowOff>38100</xdr:rowOff>
    </xdr:to>
    <xdr:pic>
      <xdr:nvPicPr>
        <xdr:cNvPr id="4" name="Picture 3" descr="http://www.trgmdm.nic.in/mdm_production/Images/up_down.jp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33375"/>
          <a:ext cx="1619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161925</xdr:colOff>
      <xdr:row>3</xdr:row>
      <xdr:rowOff>38100</xdr:rowOff>
    </xdr:to>
    <xdr:pic>
      <xdr:nvPicPr>
        <xdr:cNvPr id="5" name="Picture 4" descr="http://www.trgmdm.nic.in/mdm_production/Images/up_down.jp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33375"/>
          <a:ext cx="1619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161925</xdr:colOff>
      <xdr:row>3</xdr:row>
      <xdr:rowOff>38100</xdr:rowOff>
    </xdr:to>
    <xdr:pic>
      <xdr:nvPicPr>
        <xdr:cNvPr id="6" name="Picture 5" descr="http://www.trgmdm.nic.in/mdm_production/Images/up_down.jpg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33375"/>
          <a:ext cx="1619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161925</xdr:colOff>
      <xdr:row>3</xdr:row>
      <xdr:rowOff>38100</xdr:rowOff>
    </xdr:to>
    <xdr:pic>
      <xdr:nvPicPr>
        <xdr:cNvPr id="7" name="Picture 6" descr="http://www.trgmdm.nic.in/mdm_production/Images/up_down.jp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33375"/>
          <a:ext cx="1619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161925</xdr:colOff>
      <xdr:row>3</xdr:row>
      <xdr:rowOff>38100</xdr:rowOff>
    </xdr:to>
    <xdr:pic>
      <xdr:nvPicPr>
        <xdr:cNvPr id="8" name="Picture 7" descr="http://www.trgmdm.nic.in/mdm_production/Images/up_down.jpg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33375"/>
          <a:ext cx="1619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161925</xdr:colOff>
      <xdr:row>3</xdr:row>
      <xdr:rowOff>38100</xdr:rowOff>
    </xdr:to>
    <xdr:pic>
      <xdr:nvPicPr>
        <xdr:cNvPr id="9" name="Picture 8" descr="http://www.trgmdm.nic.in/mdm_production/Images/up_down.jpg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33375"/>
          <a:ext cx="1619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161925</xdr:colOff>
      <xdr:row>3</xdr:row>
      <xdr:rowOff>38100</xdr:rowOff>
    </xdr:to>
    <xdr:pic>
      <xdr:nvPicPr>
        <xdr:cNvPr id="10" name="Picture 9" descr="http://www.trgmdm.nic.in/mdm_production/Images/up_down.jpg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3375"/>
          <a:ext cx="1619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161925</xdr:colOff>
      <xdr:row>3</xdr:row>
      <xdr:rowOff>38100</xdr:rowOff>
    </xdr:to>
    <xdr:pic>
      <xdr:nvPicPr>
        <xdr:cNvPr id="11" name="Picture 10" descr="http://www.trgmdm.nic.in/mdm_production/Images/up_down.jp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33375"/>
          <a:ext cx="1619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161925</xdr:colOff>
      <xdr:row>3</xdr:row>
      <xdr:rowOff>38100</xdr:rowOff>
    </xdr:to>
    <xdr:pic>
      <xdr:nvPicPr>
        <xdr:cNvPr id="12" name="Picture 11" descr="http://www.trgmdm.nic.in/mdm_production/Images/up_down.jpg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33375"/>
          <a:ext cx="1619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161925</xdr:colOff>
      <xdr:row>3</xdr:row>
      <xdr:rowOff>38100</xdr:rowOff>
    </xdr:to>
    <xdr:pic>
      <xdr:nvPicPr>
        <xdr:cNvPr id="13" name="Picture 12" descr="http://www.trgmdm.nic.in/mdm_production/Images/up_down.jpg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33375"/>
          <a:ext cx="1619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161925</xdr:colOff>
      <xdr:row>3</xdr:row>
      <xdr:rowOff>38100</xdr:rowOff>
    </xdr:to>
    <xdr:pic>
      <xdr:nvPicPr>
        <xdr:cNvPr id="14" name="Picture 13" descr="http://www.trgmdm.nic.in/mdm_production/Images/up_down.jpg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33375"/>
          <a:ext cx="1619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161925</xdr:colOff>
      <xdr:row>3</xdr:row>
      <xdr:rowOff>38100</xdr:rowOff>
    </xdr:to>
    <xdr:pic>
      <xdr:nvPicPr>
        <xdr:cNvPr id="15" name="Picture 14" descr="http://www.trgmdm.nic.in/mdm_production/Images/up_down.jpg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33375"/>
          <a:ext cx="1619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161925</xdr:colOff>
      <xdr:row>3</xdr:row>
      <xdr:rowOff>38100</xdr:rowOff>
    </xdr:to>
    <xdr:pic>
      <xdr:nvPicPr>
        <xdr:cNvPr id="16" name="Picture 15" descr="http://www.trgmdm.nic.in/mdm_production/Images/up_down.jpg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333375"/>
          <a:ext cx="1619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WP&amp;B-format-2019-20%20-%20AMBAR%20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-Page"/>
      <sheetName val="Contents "/>
      <sheetName val="Sheet1"/>
      <sheetName val="AT-1-Gen_Info "/>
      <sheetName val="AT-2-S1 BUDGET"/>
      <sheetName val="AT_2A_fundflow"/>
      <sheetName val="AT-3 (2)"/>
      <sheetName val="AT3A_cvrg(Insti)_PY (2)"/>
      <sheetName val="AT3B_cvrg(Insti)_UPY  (2)"/>
      <sheetName val="AT3C_cvrg(Insti)_UPY  (2)"/>
      <sheetName val="enrolment vs availed_PY (2)"/>
      <sheetName val="enrolment vs availed_UPY (2)"/>
      <sheetName val="AT-4B (2)"/>
      <sheetName val="T5_PLAN_vs_PRFM (2)"/>
      <sheetName val="T5A_PLAN_vs_PRFM  (2)"/>
      <sheetName val="T5B_PLAN_vs_PRFM  (3)"/>
      <sheetName val="T5C_Drought_PLAN_vs_PRFM "/>
      <sheetName val="T5D_Drought_PLAN_vs_PRFM  "/>
      <sheetName val="T6_FG_py_Utlsn"/>
      <sheetName val="T6A_FG_Upy_Utlsn "/>
      <sheetName val="T6B_Pay_FG_FCI_Pry"/>
      <sheetName val="T6C_Coarse_Grain"/>
      <sheetName val="T7_CC_PY_Utlsn"/>
      <sheetName val="T7ACC_UPY_Utlsn "/>
      <sheetName val="AT-8_Hon_CCH_Pry"/>
      <sheetName val="AT-8A_Hon_CCH_UPry"/>
      <sheetName val="AT9_TA"/>
      <sheetName val="AT10_MME"/>
      <sheetName val="AT10A_"/>
      <sheetName val="AT-10 B"/>
      <sheetName val="AT-10 C (2)"/>
      <sheetName val="AT-10D (2)"/>
      <sheetName val="AT-10 E (2)"/>
      <sheetName val="AT-10 F"/>
      <sheetName val="AT11_KS Year wise (2)"/>
      <sheetName val="AT11A_KS-District wise (2)"/>
      <sheetName val="AT12_KD-New (2)"/>
      <sheetName val="AT12A_KD-Replacement (2)"/>
      <sheetName val="Mode of cooking (2)"/>
      <sheetName val="AT-14 (2)"/>
      <sheetName val="AT-14 A (2)"/>
      <sheetName val="AT-15 (2)"/>
      <sheetName val="AT-16 (2)"/>
      <sheetName val="AT_17_Coverage-RBSK  (2)"/>
      <sheetName val="AT18_Details_Community  (2)"/>
      <sheetName val="AT_19_Impl_Agency (2)"/>
      <sheetName val="AT_20_CentralCookingagency  (2)"/>
      <sheetName val="NGO Name (2)"/>
      <sheetName val="AT-21 (2)"/>
      <sheetName val="AT-22 (2)"/>
      <sheetName val="AT-23 MIS"/>
      <sheetName val="AT-23A _AMS (2)"/>
      <sheetName val="AT-24 (2)"/>
      <sheetName val="AT-25 (2)"/>
      <sheetName val="Sheet1 (2)"/>
      <sheetName val="AT26_NoWD (2)"/>
      <sheetName val="AT26A_NoWD (2)"/>
      <sheetName val="AT27_Req_FG_CA_Pry"/>
      <sheetName val="AT27A_Req_FG_CA_U Pry "/>
      <sheetName val="AT27B_Req_FG_CA_N CLP"/>
      <sheetName val="AT27C_Req_FG_Drought -Pry "/>
      <sheetName val="AT27D_Req_FG_Drought -UPry "/>
      <sheetName val="AT_28_RqmtKitchen"/>
      <sheetName val="AT-28A_RqmtPlinthArea"/>
      <sheetName val="AT-28B_Kitchen repair"/>
      <sheetName val="AT29_Replacement KD "/>
      <sheetName val="AT29_A_Replacement KD"/>
      <sheetName val="AT-30_Coook-cum-Helper"/>
      <sheetName val="AT_31_Budget_provision "/>
      <sheetName val="AT32_Drought Pry Util"/>
      <sheetName val="AT-32A Drought UPry Uti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G11">
            <v>103131</v>
          </cell>
        </row>
        <row r="12">
          <cell r="G12">
            <v>326953</v>
          </cell>
        </row>
        <row r="13">
          <cell r="G13">
            <v>321138</v>
          </cell>
        </row>
        <row r="14">
          <cell r="G14">
            <v>410311</v>
          </cell>
        </row>
        <row r="15">
          <cell r="G15">
            <v>239394</v>
          </cell>
        </row>
        <row r="16">
          <cell r="G16">
            <v>149444</v>
          </cell>
        </row>
        <row r="17">
          <cell r="G17">
            <v>358573</v>
          </cell>
        </row>
        <row r="18">
          <cell r="G18">
            <v>23861</v>
          </cell>
        </row>
        <row r="19">
          <cell r="G19">
            <v>370095</v>
          </cell>
        </row>
        <row r="20">
          <cell r="G20">
            <v>325338</v>
          </cell>
        </row>
        <row r="21">
          <cell r="G21">
            <v>175745</v>
          </cell>
        </row>
        <row r="22">
          <cell r="G22">
            <v>120161</v>
          </cell>
        </row>
        <row r="23">
          <cell r="G23">
            <v>425651</v>
          </cell>
        </row>
        <row r="24">
          <cell r="G24">
            <v>699014</v>
          </cell>
        </row>
        <row r="25">
          <cell r="G25">
            <v>428290</v>
          </cell>
        </row>
        <row r="26">
          <cell r="G26">
            <v>428405</v>
          </cell>
        </row>
        <row r="27">
          <cell r="G27">
            <v>385508</v>
          </cell>
        </row>
        <row r="28">
          <cell r="G28">
            <v>636847</v>
          </cell>
        </row>
        <row r="29">
          <cell r="G29">
            <v>670895</v>
          </cell>
        </row>
        <row r="30">
          <cell r="G30">
            <v>315274</v>
          </cell>
        </row>
        <row r="31">
          <cell r="G31">
            <v>69572</v>
          </cell>
        </row>
        <row r="32">
          <cell r="G32">
            <v>185258</v>
          </cell>
        </row>
        <row r="33">
          <cell r="G33">
            <v>110838</v>
          </cell>
        </row>
        <row r="34">
          <cell r="G34">
            <v>15250</v>
          </cell>
        </row>
      </sheetData>
      <sheetData sheetId="11">
        <row r="11">
          <cell r="G11">
            <v>76315</v>
          </cell>
        </row>
        <row r="12">
          <cell r="G12">
            <v>172545</v>
          </cell>
        </row>
        <row r="13">
          <cell r="G13">
            <v>215930</v>
          </cell>
        </row>
        <row r="14">
          <cell r="G14">
            <v>186132</v>
          </cell>
        </row>
        <row r="15">
          <cell r="G15">
            <v>187680</v>
          </cell>
        </row>
        <row r="16">
          <cell r="G16">
            <v>99008</v>
          </cell>
        </row>
        <row r="17">
          <cell r="G17">
            <v>177857</v>
          </cell>
        </row>
        <row r="18">
          <cell r="G18">
            <v>17089</v>
          </cell>
        </row>
        <row r="19">
          <cell r="G19">
            <v>185212</v>
          </cell>
        </row>
        <row r="20">
          <cell r="G20">
            <v>169223</v>
          </cell>
        </row>
        <row r="21">
          <cell r="G21">
            <v>111376</v>
          </cell>
        </row>
        <row r="22">
          <cell r="G22">
            <v>126984</v>
          </cell>
        </row>
        <row r="23">
          <cell r="G23">
            <v>239637</v>
          </cell>
        </row>
        <row r="24">
          <cell r="G24">
            <v>520768</v>
          </cell>
        </row>
        <row r="25">
          <cell r="G25">
            <v>228188</v>
          </cell>
        </row>
        <row r="26">
          <cell r="G26">
            <v>236280</v>
          </cell>
        </row>
        <row r="27">
          <cell r="G27">
            <v>236797</v>
          </cell>
        </row>
        <row r="28">
          <cell r="G28">
            <v>318981</v>
          </cell>
        </row>
        <row r="29">
          <cell r="G29">
            <v>411994</v>
          </cell>
        </row>
        <row r="30">
          <cell r="G30">
            <v>160993</v>
          </cell>
        </row>
        <row r="31">
          <cell r="G31">
            <v>46277</v>
          </cell>
        </row>
        <row r="32">
          <cell r="G32">
            <v>96293</v>
          </cell>
        </row>
        <row r="33">
          <cell r="G33">
            <v>52484</v>
          </cell>
        </row>
        <row r="34">
          <cell r="G34">
            <v>10257</v>
          </cell>
        </row>
      </sheetData>
      <sheetData sheetId="12"/>
      <sheetData sheetId="13">
        <row r="12">
          <cell r="D12">
            <v>91313</v>
          </cell>
          <cell r="F12">
            <v>21001990</v>
          </cell>
          <cell r="H12">
            <v>21394125</v>
          </cell>
          <cell r="J12">
            <v>95085</v>
          </cell>
        </row>
        <row r="13">
          <cell r="D13">
            <v>293955</v>
          </cell>
          <cell r="F13">
            <v>67609650</v>
          </cell>
          <cell r="H13">
            <v>66989025</v>
          </cell>
          <cell r="J13">
            <v>297729</v>
          </cell>
        </row>
        <row r="14">
          <cell r="D14">
            <v>316847</v>
          </cell>
          <cell r="F14">
            <v>72874810</v>
          </cell>
          <cell r="H14">
            <v>66924900</v>
          </cell>
          <cell r="J14">
            <v>297444</v>
          </cell>
        </row>
        <row r="15">
          <cell r="D15">
            <v>321384</v>
          </cell>
          <cell r="F15">
            <v>73918320</v>
          </cell>
          <cell r="H15">
            <v>85847175</v>
          </cell>
          <cell r="J15">
            <v>381543</v>
          </cell>
        </row>
        <row r="16">
          <cell r="D16">
            <v>215202</v>
          </cell>
          <cell r="F16">
            <v>49496460</v>
          </cell>
          <cell r="H16">
            <v>46774800</v>
          </cell>
          <cell r="J16">
            <v>207888</v>
          </cell>
        </row>
        <row r="17">
          <cell r="D17">
            <v>113938</v>
          </cell>
          <cell r="F17">
            <v>26205740</v>
          </cell>
          <cell r="H17">
            <v>30634200</v>
          </cell>
          <cell r="J17">
            <v>136152</v>
          </cell>
        </row>
        <row r="18">
          <cell r="D18">
            <v>335306</v>
          </cell>
          <cell r="F18">
            <v>77120380</v>
          </cell>
          <cell r="H18">
            <v>74954025</v>
          </cell>
          <cell r="J18">
            <v>333129</v>
          </cell>
        </row>
        <row r="19">
          <cell r="D19">
            <v>34509</v>
          </cell>
          <cell r="F19">
            <v>7937070</v>
          </cell>
          <cell r="H19">
            <v>5185125</v>
          </cell>
          <cell r="J19">
            <v>23045</v>
          </cell>
        </row>
        <row r="20">
          <cell r="D20">
            <v>305779</v>
          </cell>
          <cell r="F20">
            <v>70329170</v>
          </cell>
          <cell r="H20">
            <v>77662125</v>
          </cell>
          <cell r="J20">
            <v>345165</v>
          </cell>
        </row>
        <row r="21">
          <cell r="D21">
            <v>280390</v>
          </cell>
          <cell r="F21">
            <v>64489700</v>
          </cell>
          <cell r="H21">
            <v>65131875</v>
          </cell>
          <cell r="J21">
            <v>289475</v>
          </cell>
        </row>
        <row r="22">
          <cell r="D22">
            <v>163390</v>
          </cell>
          <cell r="F22">
            <v>37579700</v>
          </cell>
          <cell r="H22">
            <v>36543825</v>
          </cell>
          <cell r="J22">
            <v>162417</v>
          </cell>
        </row>
        <row r="23">
          <cell r="D23">
            <v>103787</v>
          </cell>
          <cell r="F23">
            <v>23871010</v>
          </cell>
          <cell r="H23">
            <v>23784525</v>
          </cell>
          <cell r="J23">
            <v>105709</v>
          </cell>
        </row>
        <row r="24">
          <cell r="D24">
            <v>369921</v>
          </cell>
          <cell r="F24">
            <v>85081830</v>
          </cell>
          <cell r="H24">
            <v>88287525</v>
          </cell>
          <cell r="J24">
            <v>392389</v>
          </cell>
        </row>
        <row r="25">
          <cell r="D25">
            <v>673397</v>
          </cell>
          <cell r="F25">
            <v>154881310</v>
          </cell>
          <cell r="H25">
            <v>146454075</v>
          </cell>
          <cell r="J25">
            <v>650907</v>
          </cell>
        </row>
        <row r="26">
          <cell r="D26">
            <v>358932</v>
          </cell>
          <cell r="F26">
            <v>82554360</v>
          </cell>
          <cell r="H26">
            <v>91019025</v>
          </cell>
          <cell r="J26">
            <v>404529</v>
          </cell>
        </row>
        <row r="27">
          <cell r="D27">
            <v>385491</v>
          </cell>
          <cell r="F27">
            <v>88662930</v>
          </cell>
          <cell r="H27">
            <v>89850600</v>
          </cell>
          <cell r="J27">
            <v>399336</v>
          </cell>
        </row>
        <row r="28">
          <cell r="D28">
            <v>336926</v>
          </cell>
          <cell r="F28">
            <v>77492980</v>
          </cell>
          <cell r="H28">
            <v>80838675</v>
          </cell>
          <cell r="J28">
            <v>359283</v>
          </cell>
        </row>
        <row r="29">
          <cell r="D29">
            <v>524700</v>
          </cell>
          <cell r="F29">
            <v>120681000</v>
          </cell>
          <cell r="H29">
            <v>133680150</v>
          </cell>
          <cell r="J29">
            <v>594134</v>
          </cell>
        </row>
        <row r="30">
          <cell r="D30">
            <v>639693</v>
          </cell>
          <cell r="F30">
            <v>147129390</v>
          </cell>
          <cell r="H30">
            <v>134990100</v>
          </cell>
          <cell r="J30">
            <v>599956</v>
          </cell>
        </row>
        <row r="31">
          <cell r="D31">
            <v>270487</v>
          </cell>
          <cell r="F31">
            <v>62212010</v>
          </cell>
          <cell r="H31">
            <v>65912850</v>
          </cell>
          <cell r="J31">
            <v>292946</v>
          </cell>
        </row>
        <row r="32">
          <cell r="D32">
            <v>65131</v>
          </cell>
          <cell r="F32">
            <v>14980130</v>
          </cell>
          <cell r="H32">
            <v>14432400</v>
          </cell>
          <cell r="J32">
            <v>64144</v>
          </cell>
        </row>
        <row r="33">
          <cell r="D33">
            <v>158928</v>
          </cell>
          <cell r="F33">
            <v>36553440</v>
          </cell>
          <cell r="H33">
            <v>39265425</v>
          </cell>
          <cell r="J33">
            <v>174513</v>
          </cell>
        </row>
        <row r="34">
          <cell r="D34">
            <v>94472</v>
          </cell>
          <cell r="F34">
            <v>21728560</v>
          </cell>
          <cell r="H34">
            <v>22994325</v>
          </cell>
          <cell r="J34">
            <v>102197</v>
          </cell>
        </row>
        <row r="35">
          <cell r="D35">
            <v>15250</v>
          </cell>
          <cell r="F35">
            <v>3507500</v>
          </cell>
          <cell r="H35">
            <v>3175875</v>
          </cell>
          <cell r="J35">
            <v>14115</v>
          </cell>
        </row>
      </sheetData>
      <sheetData sheetId="14">
        <row r="12">
          <cell r="D12">
            <v>83893</v>
          </cell>
          <cell r="J12">
            <v>73606</v>
          </cell>
        </row>
        <row r="13">
          <cell r="D13">
            <v>172573</v>
          </cell>
          <cell r="J13">
            <v>164695</v>
          </cell>
        </row>
        <row r="14">
          <cell r="D14">
            <v>173780</v>
          </cell>
          <cell r="J14">
            <v>209129</v>
          </cell>
        </row>
        <row r="15">
          <cell r="D15">
            <v>205777</v>
          </cell>
          <cell r="J15">
            <v>179825</v>
          </cell>
        </row>
        <row r="16">
          <cell r="D16">
            <v>177358</v>
          </cell>
          <cell r="J16">
            <v>174443</v>
          </cell>
        </row>
        <row r="17">
          <cell r="D17">
            <v>88822</v>
          </cell>
          <cell r="J17">
            <v>95493</v>
          </cell>
        </row>
        <row r="18">
          <cell r="D18">
            <v>169326</v>
          </cell>
          <cell r="J18">
            <v>174530</v>
          </cell>
        </row>
        <row r="19">
          <cell r="D19">
            <v>18135</v>
          </cell>
          <cell r="J19">
            <v>16482</v>
          </cell>
        </row>
        <row r="20">
          <cell r="D20">
            <v>212934</v>
          </cell>
          <cell r="J20">
            <v>180080</v>
          </cell>
        </row>
        <row r="21">
          <cell r="D21">
            <v>188339</v>
          </cell>
          <cell r="J21">
            <v>160441</v>
          </cell>
        </row>
        <row r="22">
          <cell r="D22">
            <v>100056</v>
          </cell>
          <cell r="J22">
            <v>107902</v>
          </cell>
        </row>
        <row r="23">
          <cell r="D23">
            <v>121049</v>
          </cell>
          <cell r="J23">
            <v>120892</v>
          </cell>
        </row>
        <row r="24">
          <cell r="D24">
            <v>234010</v>
          </cell>
          <cell r="J24">
            <v>232712</v>
          </cell>
        </row>
        <row r="25">
          <cell r="D25">
            <v>443839</v>
          </cell>
          <cell r="J25">
            <v>509573</v>
          </cell>
        </row>
        <row r="26">
          <cell r="D26">
            <v>263603</v>
          </cell>
          <cell r="J26">
            <v>219563</v>
          </cell>
        </row>
        <row r="27">
          <cell r="D27">
            <v>218224</v>
          </cell>
          <cell r="J27">
            <v>227640</v>
          </cell>
        </row>
        <row r="28">
          <cell r="D28">
            <v>222921</v>
          </cell>
          <cell r="J28">
            <v>228888</v>
          </cell>
        </row>
        <row r="29">
          <cell r="D29">
            <v>366321</v>
          </cell>
          <cell r="J29">
            <v>307468</v>
          </cell>
        </row>
        <row r="30">
          <cell r="D30">
            <v>387912</v>
          </cell>
          <cell r="J30">
            <v>399592</v>
          </cell>
        </row>
        <row r="31">
          <cell r="D31">
            <v>167907</v>
          </cell>
          <cell r="J31">
            <v>155053</v>
          </cell>
        </row>
        <row r="32">
          <cell r="D32">
            <v>44857</v>
          </cell>
          <cell r="J32">
            <v>44357</v>
          </cell>
        </row>
        <row r="33">
          <cell r="D33">
            <v>101398</v>
          </cell>
          <cell r="J33">
            <v>93979</v>
          </cell>
        </row>
        <row r="34">
          <cell r="D34">
            <v>57685</v>
          </cell>
          <cell r="J34">
            <v>51131</v>
          </cell>
        </row>
        <row r="35">
          <cell r="D35">
            <v>10254</v>
          </cell>
          <cell r="J35">
            <v>9791</v>
          </cell>
        </row>
      </sheetData>
      <sheetData sheetId="15">
        <row r="12">
          <cell r="D12">
            <v>396</v>
          </cell>
          <cell r="F12">
            <v>123552</v>
          </cell>
          <cell r="H12">
            <v>132912</v>
          </cell>
          <cell r="J12">
            <v>426</v>
          </cell>
        </row>
        <row r="13">
          <cell r="D13">
            <v>1099</v>
          </cell>
          <cell r="F13">
            <v>342888</v>
          </cell>
          <cell r="H13">
            <v>288600</v>
          </cell>
          <cell r="J13">
            <v>925</v>
          </cell>
        </row>
        <row r="14">
          <cell r="D14">
            <v>3953</v>
          </cell>
          <cell r="F14">
            <v>1233336</v>
          </cell>
          <cell r="H14">
            <v>1386840</v>
          </cell>
          <cell r="J14">
            <v>4445</v>
          </cell>
        </row>
        <row r="15">
          <cell r="D15">
            <v>609</v>
          </cell>
          <cell r="F15">
            <v>190008</v>
          </cell>
          <cell r="H15">
            <v>330720</v>
          </cell>
          <cell r="J15">
            <v>1060</v>
          </cell>
        </row>
        <row r="16">
          <cell r="D16">
            <v>649</v>
          </cell>
          <cell r="F16">
            <v>202488</v>
          </cell>
          <cell r="H16">
            <v>229632</v>
          </cell>
          <cell r="J16">
            <v>736</v>
          </cell>
        </row>
        <row r="17">
          <cell r="D17">
            <v>1785</v>
          </cell>
          <cell r="F17">
            <v>556920</v>
          </cell>
          <cell r="H17">
            <v>624000</v>
          </cell>
          <cell r="J17">
            <v>2000</v>
          </cell>
        </row>
        <row r="18">
          <cell r="D18">
            <v>1750</v>
          </cell>
          <cell r="F18">
            <v>546000</v>
          </cell>
          <cell r="H18">
            <v>596544</v>
          </cell>
          <cell r="J18">
            <v>1912</v>
          </cell>
        </row>
        <row r="19">
          <cell r="D19">
            <v>132</v>
          </cell>
          <cell r="F19">
            <v>41184</v>
          </cell>
          <cell r="H19">
            <v>14040</v>
          </cell>
          <cell r="J19">
            <v>45</v>
          </cell>
        </row>
        <row r="20">
          <cell r="D20">
            <v>0</v>
          </cell>
          <cell r="F20">
            <v>0</v>
          </cell>
          <cell r="H20">
            <v>0</v>
          </cell>
          <cell r="J20">
            <v>0</v>
          </cell>
        </row>
        <row r="21">
          <cell r="D21">
            <v>1487</v>
          </cell>
          <cell r="F21">
            <v>463944</v>
          </cell>
          <cell r="H21">
            <v>343824</v>
          </cell>
          <cell r="J21">
            <v>1102</v>
          </cell>
        </row>
        <row r="22">
          <cell r="D22">
            <v>309</v>
          </cell>
          <cell r="F22">
            <v>96408</v>
          </cell>
          <cell r="H22">
            <v>85488</v>
          </cell>
          <cell r="J22">
            <v>274</v>
          </cell>
        </row>
        <row r="23">
          <cell r="D23">
            <v>2048</v>
          </cell>
          <cell r="F23">
            <v>638976</v>
          </cell>
          <cell r="H23">
            <v>502320</v>
          </cell>
          <cell r="J23">
            <v>1610</v>
          </cell>
        </row>
        <row r="24">
          <cell r="D24">
            <v>1782</v>
          </cell>
          <cell r="F24">
            <v>555984</v>
          </cell>
          <cell r="H24">
            <v>546000</v>
          </cell>
          <cell r="J24">
            <v>1750</v>
          </cell>
        </row>
        <row r="25">
          <cell r="D25">
            <v>0</v>
          </cell>
          <cell r="F25">
            <v>0</v>
          </cell>
          <cell r="H25">
            <v>0</v>
          </cell>
          <cell r="J25">
            <v>0</v>
          </cell>
        </row>
        <row r="26">
          <cell r="D26">
            <v>1027</v>
          </cell>
          <cell r="F26">
            <v>320424</v>
          </cell>
          <cell r="H26">
            <v>358800</v>
          </cell>
          <cell r="J26">
            <v>1150</v>
          </cell>
        </row>
        <row r="27">
          <cell r="D27">
            <v>1233</v>
          </cell>
          <cell r="F27">
            <v>384696</v>
          </cell>
          <cell r="H27">
            <v>426192</v>
          </cell>
          <cell r="J27">
            <v>1366</v>
          </cell>
        </row>
        <row r="28">
          <cell r="D28">
            <v>2571</v>
          </cell>
          <cell r="F28">
            <v>802152</v>
          </cell>
          <cell r="H28">
            <v>889824</v>
          </cell>
          <cell r="J28">
            <v>2852</v>
          </cell>
        </row>
        <row r="29">
          <cell r="D29">
            <v>1782</v>
          </cell>
          <cell r="F29">
            <v>555984</v>
          </cell>
          <cell r="H29">
            <v>624000</v>
          </cell>
          <cell r="J29">
            <v>2000</v>
          </cell>
        </row>
        <row r="30">
          <cell r="D30">
            <v>1116</v>
          </cell>
          <cell r="F30">
            <v>348192</v>
          </cell>
          <cell r="H30">
            <v>358800</v>
          </cell>
          <cell r="J30">
            <v>1150</v>
          </cell>
        </row>
        <row r="31">
          <cell r="D31">
            <v>3995</v>
          </cell>
          <cell r="F31">
            <v>1246440</v>
          </cell>
          <cell r="H31">
            <v>1304472</v>
          </cell>
          <cell r="J31">
            <v>4181</v>
          </cell>
        </row>
        <row r="32">
          <cell r="D32">
            <v>217</v>
          </cell>
          <cell r="F32">
            <v>67704</v>
          </cell>
          <cell r="H32">
            <v>118560</v>
          </cell>
          <cell r="J32">
            <v>380</v>
          </cell>
        </row>
        <row r="33">
          <cell r="D33">
            <v>706</v>
          </cell>
          <cell r="F33">
            <v>220272</v>
          </cell>
          <cell r="H33">
            <v>324168</v>
          </cell>
          <cell r="J33">
            <v>1039</v>
          </cell>
        </row>
        <row r="34">
          <cell r="D34">
            <v>195</v>
          </cell>
          <cell r="F34">
            <v>60840</v>
          </cell>
          <cell r="H34">
            <v>97968</v>
          </cell>
          <cell r="J34">
            <v>314</v>
          </cell>
        </row>
        <row r="35">
          <cell r="D35">
            <v>0</v>
          </cell>
          <cell r="F35">
            <v>0</v>
          </cell>
          <cell r="H35">
            <v>0</v>
          </cell>
          <cell r="J35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79"/>
  <sheetViews>
    <sheetView tabSelected="1" topLeftCell="A898" zoomScale="93" zoomScaleNormal="93" zoomScaleSheetLayoutView="90" workbookViewId="0">
      <selection activeCell="H823" sqref="H823"/>
    </sheetView>
  </sheetViews>
  <sheetFormatPr defaultRowHeight="15" x14ac:dyDescent="0.25"/>
  <cols>
    <col min="1" max="1" width="9.140625" style="4"/>
    <col min="2" max="2" width="13.85546875" style="4" customWidth="1"/>
    <col min="3" max="3" width="25.85546875" style="4" customWidth="1"/>
    <col min="4" max="4" width="22.85546875" style="4" customWidth="1"/>
    <col min="5" max="5" width="21.7109375" style="4" customWidth="1"/>
    <col min="6" max="6" width="21.140625" style="4" customWidth="1"/>
    <col min="7" max="7" width="17" style="4" customWidth="1"/>
    <col min="8" max="8" width="14.28515625" style="4" customWidth="1"/>
    <col min="9" max="9" width="13.85546875" style="4" customWidth="1"/>
    <col min="10" max="10" width="13" style="4" customWidth="1"/>
    <col min="11" max="11" width="11.5703125" style="4" bestFit="1" customWidth="1"/>
    <col min="12" max="12" width="12.85546875" style="4" bestFit="1" customWidth="1"/>
    <col min="13" max="13" width="9.140625" style="4"/>
    <col min="14" max="14" width="9.7109375" style="4" bestFit="1" customWidth="1"/>
    <col min="15" max="15" width="9.140625" style="4"/>
    <col min="16" max="16" width="9.7109375" style="4" bestFit="1" customWidth="1"/>
    <col min="17" max="16384" width="9.140625" style="4"/>
  </cols>
  <sheetData>
    <row r="1" spans="2:9" x14ac:dyDescent="0.25">
      <c r="B1" s="424" t="s">
        <v>0</v>
      </c>
      <c r="C1" s="424"/>
      <c r="D1" s="424"/>
      <c r="E1" s="424"/>
      <c r="F1" s="424"/>
      <c r="G1" s="424"/>
      <c r="H1" s="424"/>
      <c r="I1" s="424"/>
    </row>
    <row r="2" spans="2:9" x14ac:dyDescent="0.25">
      <c r="B2" s="424" t="s">
        <v>1</v>
      </c>
      <c r="C2" s="424"/>
      <c r="D2" s="424"/>
      <c r="E2" s="424"/>
      <c r="F2" s="424"/>
      <c r="G2" s="424"/>
      <c r="H2" s="424"/>
      <c r="I2" s="424"/>
    </row>
    <row r="3" spans="2:9" x14ac:dyDescent="0.25">
      <c r="B3" s="424" t="s">
        <v>217</v>
      </c>
      <c r="C3" s="424"/>
      <c r="D3" s="424"/>
      <c r="E3" s="424"/>
      <c r="F3" s="424"/>
      <c r="G3" s="424"/>
      <c r="H3" s="424"/>
      <c r="I3" s="424"/>
    </row>
    <row r="4" spans="2:9" ht="5.25" customHeight="1" x14ac:dyDescent="0.25">
      <c r="B4" s="95"/>
      <c r="C4" s="95"/>
      <c r="D4" s="95"/>
      <c r="E4" s="95"/>
      <c r="F4" s="95"/>
      <c r="G4" s="95"/>
      <c r="H4" s="97"/>
      <c r="I4" s="97"/>
    </row>
    <row r="5" spans="2:9" x14ac:dyDescent="0.25">
      <c r="B5" s="425" t="s">
        <v>111</v>
      </c>
      <c r="C5" s="426"/>
      <c r="D5" s="426"/>
      <c r="E5" s="426"/>
      <c r="F5" s="426"/>
      <c r="G5" s="426"/>
      <c r="H5" s="426"/>
      <c r="I5" s="427"/>
    </row>
    <row r="6" spans="2:9" ht="5.25" customHeight="1" x14ac:dyDescent="0.25">
      <c r="B6" s="5"/>
      <c r="C6" s="5"/>
      <c r="D6" s="5"/>
      <c r="E6" s="5"/>
      <c r="F6" s="5"/>
      <c r="G6" s="5"/>
    </row>
    <row r="7" spans="2:9" x14ac:dyDescent="0.25">
      <c r="B7" s="428" t="s">
        <v>2</v>
      </c>
      <c r="C7" s="428"/>
      <c r="D7" s="428"/>
      <c r="E7" s="428"/>
      <c r="F7" s="428"/>
      <c r="G7" s="428"/>
      <c r="H7" s="428"/>
      <c r="I7" s="428"/>
    </row>
    <row r="8" spans="2:9" ht="4.5" customHeight="1" x14ac:dyDescent="0.25"/>
    <row r="9" spans="2:9" x14ac:dyDescent="0.25">
      <c r="B9" s="428" t="s">
        <v>218</v>
      </c>
      <c r="C9" s="428"/>
      <c r="D9" s="428"/>
      <c r="E9" s="428"/>
      <c r="F9" s="428"/>
      <c r="G9" s="428"/>
      <c r="H9" s="428"/>
      <c r="I9" s="428"/>
    </row>
    <row r="10" spans="2:9" ht="6.75" customHeight="1" x14ac:dyDescent="0.25"/>
    <row r="11" spans="2:9" x14ac:dyDescent="0.25">
      <c r="B11" s="6" t="s">
        <v>3</v>
      </c>
      <c r="C11" s="6"/>
      <c r="D11" s="6"/>
      <c r="E11" s="6"/>
      <c r="F11" s="6"/>
      <c r="G11" s="6"/>
      <c r="H11" s="6"/>
      <c r="I11" s="6"/>
    </row>
    <row r="12" spans="2:9" x14ac:dyDescent="0.25">
      <c r="B12" s="6"/>
      <c r="C12" s="6"/>
      <c r="D12" s="6"/>
      <c r="E12" s="6"/>
      <c r="F12" s="6"/>
      <c r="G12" s="6"/>
      <c r="H12" s="6"/>
      <c r="I12" s="6"/>
    </row>
    <row r="13" spans="2:9" ht="12.75" customHeight="1" x14ac:dyDescent="0.25">
      <c r="B13" s="423" t="s">
        <v>4</v>
      </c>
      <c r="C13" s="423"/>
      <c r="D13" s="7"/>
      <c r="E13" s="8"/>
      <c r="F13" s="8"/>
      <c r="G13" s="6"/>
      <c r="H13" s="6"/>
      <c r="I13" s="6"/>
    </row>
    <row r="14" spans="2:9" ht="6.75" customHeight="1" x14ac:dyDescent="0.25">
      <c r="B14" s="9"/>
      <c r="C14" s="9"/>
      <c r="D14" s="7"/>
      <c r="E14" s="8"/>
      <c r="F14" s="8"/>
      <c r="G14" s="6"/>
      <c r="H14" s="6"/>
      <c r="I14" s="6"/>
    </row>
    <row r="15" spans="2:9" ht="60" x14ac:dyDescent="0.25">
      <c r="B15" s="10" t="s">
        <v>5</v>
      </c>
      <c r="C15" s="11" t="s">
        <v>220</v>
      </c>
      <c r="D15" s="11" t="s">
        <v>219</v>
      </c>
      <c r="E15" s="11" t="s">
        <v>6</v>
      </c>
      <c r="F15" s="10" t="s">
        <v>7</v>
      </c>
      <c r="G15" s="6"/>
      <c r="H15" s="6"/>
      <c r="I15" s="6"/>
    </row>
    <row r="16" spans="2:9" ht="14.25" customHeight="1" x14ac:dyDescent="0.25">
      <c r="B16" s="12">
        <v>1</v>
      </c>
      <c r="C16" s="13">
        <v>2</v>
      </c>
      <c r="D16" s="13">
        <v>3</v>
      </c>
      <c r="E16" s="13" t="s">
        <v>8</v>
      </c>
      <c r="F16" s="12" t="s">
        <v>9</v>
      </c>
      <c r="G16" s="6"/>
      <c r="H16" s="6"/>
      <c r="I16" s="6"/>
    </row>
    <row r="17" spans="2:11" x14ac:dyDescent="0.25">
      <c r="B17" s="14" t="s">
        <v>10</v>
      </c>
      <c r="C17" s="15">
        <v>6469128</v>
      </c>
      <c r="D17" s="16">
        <v>6723230</v>
      </c>
      <c r="E17" s="17">
        <f>D17-C17</f>
        <v>254102</v>
      </c>
      <c r="F17" s="18">
        <f>E17/C17</f>
        <v>3.9279173329079285E-2</v>
      </c>
      <c r="G17" s="39">
        <f>D17/C17</f>
        <v>1.0392791733290794</v>
      </c>
      <c r="I17" s="6"/>
    </row>
    <row r="18" spans="2:11" x14ac:dyDescent="0.25">
      <c r="B18" s="14" t="s">
        <v>20</v>
      </c>
      <c r="C18" s="15">
        <v>4230973</v>
      </c>
      <c r="D18" s="19">
        <v>4137265</v>
      </c>
      <c r="E18" s="17">
        <f>D18-C18</f>
        <v>-93708</v>
      </c>
      <c r="F18" s="18">
        <f>E18/C18</f>
        <v>-2.2148096903478232E-2</v>
      </c>
      <c r="G18" s="39">
        <f t="shared" ref="G18:G20" si="0">D18/C18</f>
        <v>0.97785190309652181</v>
      </c>
      <c r="H18" s="6"/>
      <c r="I18" s="6"/>
    </row>
    <row r="19" spans="2:11" x14ac:dyDescent="0.25">
      <c r="B19" s="14" t="s">
        <v>163</v>
      </c>
      <c r="C19" s="15">
        <v>28841</v>
      </c>
      <c r="D19" s="19">
        <v>30717</v>
      </c>
      <c r="E19" s="17">
        <f>D19-C19</f>
        <v>1876</v>
      </c>
      <c r="F19" s="18">
        <f>E19/C19</f>
        <v>6.5046288270170935E-2</v>
      </c>
      <c r="G19" s="39">
        <f t="shared" si="0"/>
        <v>1.065046288270171</v>
      </c>
      <c r="H19" s="6"/>
      <c r="I19" s="6">
        <f>C17+C19</f>
        <v>6497969</v>
      </c>
      <c r="J19" s="6">
        <f>D17+D19</f>
        <v>6753947</v>
      </c>
      <c r="K19" s="39">
        <f>J19/I19</f>
        <v>1.0393935397352618</v>
      </c>
    </row>
    <row r="20" spans="2:11" x14ac:dyDescent="0.25">
      <c r="B20" s="14" t="s">
        <v>11</v>
      </c>
      <c r="C20" s="20">
        <f>SUM(C17:C19)</f>
        <v>10728942</v>
      </c>
      <c r="D20" s="21">
        <f>SUM(D17:D19)</f>
        <v>10891212</v>
      </c>
      <c r="E20" s="22">
        <f>D20-C20</f>
        <v>162270</v>
      </c>
      <c r="F20" s="18">
        <f>E20/C20</f>
        <v>1.5124510879078292E-2</v>
      </c>
      <c r="G20" s="39">
        <f t="shared" si="0"/>
        <v>1.0151245108790783</v>
      </c>
    </row>
    <row r="21" spans="2:11" x14ac:dyDescent="0.25">
      <c r="H21" s="23"/>
    </row>
    <row r="22" spans="2:11" ht="15.75" customHeight="1" x14ac:dyDescent="0.25">
      <c r="B22" s="423" t="s">
        <v>12</v>
      </c>
      <c r="C22" s="423"/>
      <c r="D22" s="423"/>
      <c r="E22" s="423"/>
    </row>
    <row r="23" spans="2:11" ht="15" customHeight="1" x14ac:dyDescent="0.25">
      <c r="B23" s="24" t="s">
        <v>13</v>
      </c>
      <c r="C23" s="25">
        <v>230</v>
      </c>
      <c r="D23" s="25">
        <v>225</v>
      </c>
      <c r="E23" s="17">
        <f>D23-C23</f>
        <v>-5</v>
      </c>
      <c r="F23" s="18">
        <f>E23/C23</f>
        <v>-2.1739130434782608E-2</v>
      </c>
      <c r="G23" s="39">
        <f>D23/C23</f>
        <v>0.97826086956521741</v>
      </c>
    </row>
    <row r="24" spans="2:11" ht="15" customHeight="1" x14ac:dyDescent="0.25">
      <c r="B24" s="24" t="s">
        <v>14</v>
      </c>
      <c r="C24" s="25">
        <v>230</v>
      </c>
      <c r="D24" s="25">
        <v>225</v>
      </c>
      <c r="E24" s="17">
        <f>D24-C24</f>
        <v>-5</v>
      </c>
      <c r="F24" s="18">
        <f>E24/C24</f>
        <v>-2.1739130434782608E-2</v>
      </c>
      <c r="G24" s="39">
        <f t="shared" ref="G24:G25" si="1">D24/C24</f>
        <v>0.97826086956521741</v>
      </c>
      <c r="H24" s="4" t="s">
        <v>15</v>
      </c>
    </row>
    <row r="25" spans="2:11" x14ac:dyDescent="0.25">
      <c r="B25" s="14" t="s">
        <v>54</v>
      </c>
      <c r="C25" s="26">
        <v>312</v>
      </c>
      <c r="D25" s="26">
        <v>312</v>
      </c>
      <c r="E25" s="17">
        <f>D25-C25</f>
        <v>0</v>
      </c>
      <c r="F25" s="18">
        <f>E25/C25</f>
        <v>0</v>
      </c>
      <c r="G25" s="39">
        <f t="shared" si="1"/>
        <v>1</v>
      </c>
      <c r="H25" s="23"/>
    </row>
    <row r="26" spans="2:11" ht="18.75" customHeight="1" x14ac:dyDescent="0.25">
      <c r="B26" s="27"/>
      <c r="C26" s="28"/>
      <c r="D26" s="28"/>
      <c r="E26" s="29"/>
      <c r="F26" s="30"/>
      <c r="H26" s="23"/>
    </row>
    <row r="27" spans="2:11" x14ac:dyDescent="0.25">
      <c r="B27" s="423" t="s">
        <v>16</v>
      </c>
      <c r="C27" s="423"/>
      <c r="D27" s="423"/>
      <c r="E27" s="423"/>
      <c r="F27" s="423"/>
    </row>
    <row r="28" spans="2:11" x14ac:dyDescent="0.25">
      <c r="B28" s="429" t="s">
        <v>221</v>
      </c>
      <c r="C28" s="429"/>
      <c r="D28" s="429"/>
      <c r="E28" s="429"/>
      <c r="F28" s="31"/>
    </row>
    <row r="29" spans="2:11" ht="15.75" customHeight="1" x14ac:dyDescent="0.25">
      <c r="B29" s="423" t="s">
        <v>222</v>
      </c>
      <c r="C29" s="423"/>
      <c r="D29" s="423"/>
      <c r="E29" s="423"/>
      <c r="F29" s="423"/>
      <c r="G29" s="423"/>
    </row>
    <row r="30" spans="2:11" ht="45" x14ac:dyDescent="0.25">
      <c r="B30" s="11" t="s">
        <v>5</v>
      </c>
      <c r="C30" s="11" t="s">
        <v>17</v>
      </c>
      <c r="D30" s="11" t="s">
        <v>18</v>
      </c>
      <c r="E30" s="11" t="s">
        <v>19</v>
      </c>
      <c r="F30" s="32" t="s">
        <v>7</v>
      </c>
    </row>
    <row r="31" spans="2:11" x14ac:dyDescent="0.25">
      <c r="B31" s="33" t="s">
        <v>13</v>
      </c>
      <c r="C31" s="34">
        <f>C17*C23</f>
        <v>1487899440</v>
      </c>
      <c r="D31" s="35">
        <v>1512726750</v>
      </c>
      <c r="E31" s="17">
        <f>D31-C31</f>
        <v>24827310</v>
      </c>
      <c r="F31" s="18">
        <f>E31/C31</f>
        <v>1.6686147821925384E-2</v>
      </c>
      <c r="H31" s="4" t="s">
        <v>15</v>
      </c>
    </row>
    <row r="32" spans="2:11" x14ac:dyDescent="0.25">
      <c r="B32" s="33" t="s">
        <v>20</v>
      </c>
      <c r="C32" s="34">
        <f>C18*C24</f>
        <v>973123790</v>
      </c>
      <c r="D32" s="34">
        <v>930884625</v>
      </c>
      <c r="E32" s="17">
        <f>D32-C32</f>
        <v>-42239165</v>
      </c>
      <c r="F32" s="18">
        <f>E32/C32</f>
        <v>-4.3405746970793919E-2</v>
      </c>
    </row>
    <row r="33" spans="2:8" x14ac:dyDescent="0.25">
      <c r="B33" s="33" t="s">
        <v>54</v>
      </c>
      <c r="C33" s="34">
        <f>C19*C25</f>
        <v>8998392</v>
      </c>
      <c r="D33" s="368">
        <v>9583704</v>
      </c>
      <c r="E33" s="17">
        <f>D33-C33</f>
        <v>585312</v>
      </c>
      <c r="F33" s="18">
        <f>E33/C33</f>
        <v>6.5046288270170935E-2</v>
      </c>
    </row>
    <row r="34" spans="2:8" x14ac:dyDescent="0.25">
      <c r="B34" s="36" t="s">
        <v>11</v>
      </c>
      <c r="C34" s="37">
        <f>SUM(C31:C33)</f>
        <v>2470021622</v>
      </c>
      <c r="D34" s="37">
        <f>SUM(D31:D33)</f>
        <v>2453195079</v>
      </c>
      <c r="E34" s="22">
        <f>D34-C34</f>
        <v>-16826543</v>
      </c>
      <c r="F34" s="18">
        <f>E34/C34</f>
        <v>-6.8123059531662675E-3</v>
      </c>
      <c r="H34" s="4" t="s">
        <v>15</v>
      </c>
    </row>
    <row r="35" spans="2:8" ht="27" customHeight="1" x14ac:dyDescent="0.25">
      <c r="B35" s="9"/>
      <c r="C35" s="38"/>
      <c r="D35" s="9"/>
      <c r="E35" s="9"/>
      <c r="F35" s="31"/>
    </row>
    <row r="36" spans="2:8" ht="18" customHeight="1" x14ac:dyDescent="0.25">
      <c r="B36" s="423" t="s">
        <v>21</v>
      </c>
      <c r="C36" s="423"/>
      <c r="D36" s="423"/>
      <c r="E36" s="423"/>
      <c r="F36" s="423"/>
      <c r="G36" s="423"/>
      <c r="H36" s="39"/>
    </row>
    <row r="37" spans="2:8" ht="18" customHeight="1" x14ac:dyDescent="0.25">
      <c r="B37" s="431" t="s">
        <v>223</v>
      </c>
      <c r="C37" s="431"/>
      <c r="D37" s="431"/>
      <c r="E37" s="431"/>
      <c r="F37" s="431"/>
      <c r="G37" s="431"/>
      <c r="H37" s="40"/>
    </row>
    <row r="38" spans="2:8" ht="30" x14ac:dyDescent="0.25">
      <c r="B38" s="11" t="s">
        <v>22</v>
      </c>
      <c r="C38" s="11" t="s">
        <v>23</v>
      </c>
      <c r="D38" s="11" t="s">
        <v>24</v>
      </c>
      <c r="E38" s="11" t="s">
        <v>25</v>
      </c>
      <c r="F38" s="41" t="s">
        <v>26</v>
      </c>
      <c r="G38" s="11" t="s">
        <v>27</v>
      </c>
      <c r="H38" s="39"/>
    </row>
    <row r="39" spans="2:8" ht="18.75" customHeight="1" x14ac:dyDescent="0.25">
      <c r="B39" s="42" t="s">
        <v>148</v>
      </c>
      <c r="C39" s="42" t="s">
        <v>149</v>
      </c>
      <c r="D39" s="42" t="s">
        <v>150</v>
      </c>
      <c r="E39" s="42" t="s">
        <v>151</v>
      </c>
      <c r="F39" s="42" t="s">
        <v>28</v>
      </c>
      <c r="G39" s="42" t="s">
        <v>165</v>
      </c>
      <c r="H39" s="39"/>
    </row>
    <row r="40" spans="2:8" x14ac:dyDescent="0.25">
      <c r="B40" s="43">
        <v>1</v>
      </c>
      <c r="C40" s="44" t="s">
        <v>135</v>
      </c>
      <c r="D40" s="45">
        <v>1340</v>
      </c>
      <c r="E40" s="45">
        <v>1340</v>
      </c>
      <c r="F40" s="46">
        <f t="shared" ref="F40:F58" si="2">D40-E40</f>
        <v>0</v>
      </c>
      <c r="G40" s="47">
        <f t="shared" ref="G40:G60" si="3">F40/D40</f>
        <v>0</v>
      </c>
      <c r="H40" s="39"/>
    </row>
    <row r="41" spans="2:8" x14ac:dyDescent="0.25">
      <c r="B41" s="43">
        <v>2</v>
      </c>
      <c r="C41" s="44" t="s">
        <v>112</v>
      </c>
      <c r="D41" s="45">
        <v>4043</v>
      </c>
      <c r="E41" s="45">
        <v>4043</v>
      </c>
      <c r="F41" s="46">
        <f t="shared" si="2"/>
        <v>0</v>
      </c>
      <c r="G41" s="47">
        <f t="shared" si="3"/>
        <v>0</v>
      </c>
      <c r="H41" s="39"/>
    </row>
    <row r="42" spans="2:8" x14ac:dyDescent="0.25">
      <c r="B42" s="43">
        <v>3</v>
      </c>
      <c r="C42" s="44" t="s">
        <v>113</v>
      </c>
      <c r="D42" s="45">
        <v>3153</v>
      </c>
      <c r="E42" s="45">
        <v>3153</v>
      </c>
      <c r="F42" s="46">
        <f t="shared" si="2"/>
        <v>0</v>
      </c>
      <c r="G42" s="47">
        <f t="shared" si="3"/>
        <v>0</v>
      </c>
      <c r="H42" s="39"/>
    </row>
    <row r="43" spans="2:8" x14ac:dyDescent="0.25">
      <c r="B43" s="43">
        <v>4</v>
      </c>
      <c r="C43" s="44" t="s">
        <v>164</v>
      </c>
      <c r="D43" s="45">
        <v>3888</v>
      </c>
      <c r="E43" s="45">
        <v>3888</v>
      </c>
      <c r="F43" s="46">
        <f t="shared" si="2"/>
        <v>0</v>
      </c>
      <c r="G43" s="47">
        <f t="shared" si="3"/>
        <v>0</v>
      </c>
      <c r="H43" s="39"/>
    </row>
    <row r="44" spans="2:8" x14ac:dyDescent="0.25">
      <c r="B44" s="43">
        <v>5</v>
      </c>
      <c r="C44" s="44" t="s">
        <v>115</v>
      </c>
      <c r="D44" s="45">
        <v>2578</v>
      </c>
      <c r="E44" s="45">
        <v>2578</v>
      </c>
      <c r="F44" s="46">
        <f t="shared" si="2"/>
        <v>0</v>
      </c>
      <c r="G44" s="47">
        <f t="shared" si="3"/>
        <v>0</v>
      </c>
      <c r="H44" s="39"/>
    </row>
    <row r="45" spans="2:8" x14ac:dyDescent="0.25">
      <c r="B45" s="43">
        <v>6</v>
      </c>
      <c r="C45" s="44" t="s">
        <v>116</v>
      </c>
      <c r="D45" s="45">
        <v>1879</v>
      </c>
      <c r="E45" s="45">
        <v>1879</v>
      </c>
      <c r="F45" s="46">
        <f t="shared" si="2"/>
        <v>0</v>
      </c>
      <c r="G45" s="47">
        <f t="shared" si="3"/>
        <v>0</v>
      </c>
      <c r="H45" s="39"/>
    </row>
    <row r="46" spans="2:8" x14ac:dyDescent="0.25">
      <c r="B46" s="43">
        <v>7</v>
      </c>
      <c r="C46" s="44" t="s">
        <v>117</v>
      </c>
      <c r="D46" s="45">
        <v>2517</v>
      </c>
      <c r="E46" s="45">
        <v>2517</v>
      </c>
      <c r="F46" s="46">
        <f t="shared" si="2"/>
        <v>0</v>
      </c>
      <c r="G46" s="47">
        <f t="shared" si="3"/>
        <v>0</v>
      </c>
      <c r="H46" s="39"/>
    </row>
    <row r="47" spans="2:8" x14ac:dyDescent="0.25">
      <c r="B47" s="43">
        <v>8</v>
      </c>
      <c r="C47" s="44" t="s">
        <v>118</v>
      </c>
      <c r="D47" s="45">
        <v>901</v>
      </c>
      <c r="E47" s="45">
        <v>901</v>
      </c>
      <c r="F47" s="46">
        <f t="shared" si="2"/>
        <v>0</v>
      </c>
      <c r="G47" s="47">
        <f t="shared" si="3"/>
        <v>0</v>
      </c>
      <c r="H47" s="39"/>
    </row>
    <row r="48" spans="2:8" x14ac:dyDescent="0.25">
      <c r="B48" s="43">
        <v>9</v>
      </c>
      <c r="C48" s="44" t="s">
        <v>119</v>
      </c>
      <c r="D48" s="45">
        <v>3320</v>
      </c>
      <c r="E48" s="45">
        <v>3320</v>
      </c>
      <c r="F48" s="46">
        <f t="shared" si="2"/>
        <v>0</v>
      </c>
      <c r="G48" s="47">
        <f t="shared" si="3"/>
        <v>0</v>
      </c>
      <c r="H48" s="39"/>
    </row>
    <row r="49" spans="2:8" x14ac:dyDescent="0.25">
      <c r="B49" s="43">
        <v>10</v>
      </c>
      <c r="C49" s="44" t="s">
        <v>120</v>
      </c>
      <c r="D49" s="45">
        <v>2370</v>
      </c>
      <c r="E49" s="45">
        <v>2370</v>
      </c>
      <c r="F49" s="46">
        <f t="shared" si="2"/>
        <v>0</v>
      </c>
      <c r="G49" s="47">
        <f t="shared" si="3"/>
        <v>0</v>
      </c>
      <c r="H49" s="39"/>
    </row>
    <row r="50" spans="2:8" x14ac:dyDescent="0.25">
      <c r="B50" s="43">
        <v>11</v>
      </c>
      <c r="C50" s="44" t="s">
        <v>121</v>
      </c>
      <c r="D50" s="45">
        <v>1847</v>
      </c>
      <c r="E50" s="45">
        <v>1847</v>
      </c>
      <c r="F50" s="46">
        <f t="shared" si="2"/>
        <v>0</v>
      </c>
      <c r="G50" s="47">
        <f t="shared" si="3"/>
        <v>0</v>
      </c>
      <c r="H50" s="39"/>
    </row>
    <row r="51" spans="2:8" x14ac:dyDescent="0.25">
      <c r="B51" s="43">
        <v>12</v>
      </c>
      <c r="C51" s="44" t="s">
        <v>122</v>
      </c>
      <c r="D51" s="45">
        <v>1524</v>
      </c>
      <c r="E51" s="45">
        <v>1524</v>
      </c>
      <c r="F51" s="46">
        <f t="shared" si="2"/>
        <v>0</v>
      </c>
      <c r="G51" s="47">
        <f t="shared" si="3"/>
        <v>0</v>
      </c>
      <c r="H51" s="39"/>
    </row>
    <row r="52" spans="2:8" x14ac:dyDescent="0.25">
      <c r="B52" s="43">
        <v>13</v>
      </c>
      <c r="C52" s="44" t="s">
        <v>123</v>
      </c>
      <c r="D52" s="45">
        <v>2618</v>
      </c>
      <c r="E52" s="45">
        <v>2618</v>
      </c>
      <c r="F52" s="46">
        <f t="shared" si="2"/>
        <v>0</v>
      </c>
      <c r="G52" s="47">
        <f t="shared" si="3"/>
        <v>0</v>
      </c>
      <c r="H52" s="39"/>
    </row>
    <row r="53" spans="2:8" x14ac:dyDescent="0.25">
      <c r="B53" s="43">
        <v>14</v>
      </c>
      <c r="C53" s="44" t="s">
        <v>124</v>
      </c>
      <c r="D53" s="45">
        <v>4708</v>
      </c>
      <c r="E53" s="45">
        <v>4708</v>
      </c>
      <c r="F53" s="46">
        <f t="shared" si="2"/>
        <v>0</v>
      </c>
      <c r="G53" s="47">
        <f t="shared" si="3"/>
        <v>0</v>
      </c>
      <c r="H53" s="39"/>
    </row>
    <row r="54" spans="2:8" x14ac:dyDescent="0.25">
      <c r="B54" s="43">
        <v>15</v>
      </c>
      <c r="C54" s="44" t="s">
        <v>125</v>
      </c>
      <c r="D54" s="45">
        <v>4751</v>
      </c>
      <c r="E54" s="45">
        <v>4751</v>
      </c>
      <c r="F54" s="46">
        <f t="shared" si="2"/>
        <v>0</v>
      </c>
      <c r="G54" s="47">
        <f t="shared" si="3"/>
        <v>0</v>
      </c>
      <c r="H54" s="39"/>
    </row>
    <row r="55" spans="2:8" x14ac:dyDescent="0.25">
      <c r="B55" s="43">
        <v>16</v>
      </c>
      <c r="C55" s="44" t="s">
        <v>126</v>
      </c>
      <c r="D55" s="45">
        <v>5389</v>
      </c>
      <c r="E55" s="45">
        <v>5389</v>
      </c>
      <c r="F55" s="46">
        <f t="shared" si="2"/>
        <v>0</v>
      </c>
      <c r="G55" s="47">
        <f t="shared" si="3"/>
        <v>0</v>
      </c>
      <c r="H55" s="39"/>
    </row>
    <row r="56" spans="2:8" x14ac:dyDescent="0.25">
      <c r="B56" s="43">
        <v>17</v>
      </c>
      <c r="C56" s="44" t="s">
        <v>127</v>
      </c>
      <c r="D56" s="45">
        <v>3349</v>
      </c>
      <c r="E56" s="45">
        <v>3349</v>
      </c>
      <c r="F56" s="46">
        <f t="shared" si="2"/>
        <v>0</v>
      </c>
      <c r="G56" s="47">
        <f t="shared" si="3"/>
        <v>0</v>
      </c>
      <c r="H56" s="39"/>
    </row>
    <row r="57" spans="2:8" x14ac:dyDescent="0.25">
      <c r="B57" s="43">
        <v>18</v>
      </c>
      <c r="C57" s="44" t="s">
        <v>128</v>
      </c>
      <c r="D57" s="45">
        <v>4595</v>
      </c>
      <c r="E57" s="45">
        <v>4595</v>
      </c>
      <c r="F57" s="46">
        <f t="shared" si="2"/>
        <v>0</v>
      </c>
      <c r="G57" s="47">
        <f t="shared" si="3"/>
        <v>0</v>
      </c>
      <c r="H57" s="39"/>
    </row>
    <row r="58" spans="2:8" x14ac:dyDescent="0.25">
      <c r="B58" s="43">
        <v>19</v>
      </c>
      <c r="C58" s="44" t="s">
        <v>129</v>
      </c>
      <c r="D58" s="45">
        <v>5011</v>
      </c>
      <c r="E58" s="45">
        <v>5011</v>
      </c>
      <c r="F58" s="46">
        <f t="shared" si="2"/>
        <v>0</v>
      </c>
      <c r="G58" s="47">
        <f t="shared" si="3"/>
        <v>0</v>
      </c>
      <c r="H58" s="39"/>
    </row>
    <row r="59" spans="2:8" x14ac:dyDescent="0.25">
      <c r="B59" s="43">
        <v>20</v>
      </c>
      <c r="C59" s="44" t="s">
        <v>130</v>
      </c>
      <c r="D59" s="45">
        <v>3553</v>
      </c>
      <c r="E59" s="45">
        <v>3553</v>
      </c>
      <c r="F59" s="46">
        <v>0</v>
      </c>
      <c r="G59" s="47">
        <f t="shared" si="3"/>
        <v>0</v>
      </c>
      <c r="H59" s="39"/>
    </row>
    <row r="60" spans="2:8" x14ac:dyDescent="0.25">
      <c r="B60" s="43">
        <v>21</v>
      </c>
      <c r="C60" s="44" t="s">
        <v>131</v>
      </c>
      <c r="D60" s="45">
        <v>687</v>
      </c>
      <c r="E60" s="45">
        <v>687</v>
      </c>
      <c r="F60" s="46">
        <v>0</v>
      </c>
      <c r="G60" s="47">
        <f t="shared" si="3"/>
        <v>0</v>
      </c>
      <c r="H60" s="39"/>
    </row>
    <row r="61" spans="2:8" x14ac:dyDescent="0.25">
      <c r="B61" s="43">
        <v>22</v>
      </c>
      <c r="C61" s="48" t="s">
        <v>168</v>
      </c>
      <c r="D61" s="45">
        <v>1394</v>
      </c>
      <c r="E61" s="45">
        <v>1394</v>
      </c>
      <c r="F61" s="46">
        <f>D61-E61</f>
        <v>0</v>
      </c>
      <c r="G61" s="47">
        <f>F61/D60</f>
        <v>0</v>
      </c>
      <c r="H61" s="39"/>
    </row>
    <row r="62" spans="2:8" x14ac:dyDescent="0.25">
      <c r="B62" s="43">
        <v>23</v>
      </c>
      <c r="C62" s="48" t="s">
        <v>167</v>
      </c>
      <c r="D62" s="45">
        <v>1925</v>
      </c>
      <c r="E62" s="45">
        <v>1925</v>
      </c>
      <c r="F62" s="46">
        <f t="shared" ref="F62:F63" si="4">D62-E62</f>
        <v>0</v>
      </c>
      <c r="G62" s="47">
        <f t="shared" ref="G62:G63" si="5">F62/D61</f>
        <v>0</v>
      </c>
      <c r="H62" s="39"/>
    </row>
    <row r="63" spans="2:8" x14ac:dyDescent="0.25">
      <c r="B63" s="49">
        <v>24</v>
      </c>
      <c r="C63" s="48" t="s">
        <v>166</v>
      </c>
      <c r="D63" s="45">
        <v>399</v>
      </c>
      <c r="E63" s="45">
        <v>399</v>
      </c>
      <c r="F63" s="46">
        <f t="shared" si="4"/>
        <v>0</v>
      </c>
      <c r="G63" s="47">
        <f t="shared" si="5"/>
        <v>0</v>
      </c>
      <c r="H63" s="39"/>
    </row>
    <row r="64" spans="2:8" x14ac:dyDescent="0.25">
      <c r="B64" s="11"/>
      <c r="C64" s="50" t="s">
        <v>11</v>
      </c>
      <c r="D64" s="51">
        <f>SUM(D40:D63)</f>
        <v>67739</v>
      </c>
      <c r="E64" s="51">
        <f>SUM(E40:E63)</f>
        <v>67739</v>
      </c>
      <c r="F64" s="51">
        <f>SUM(F40:F63)</f>
        <v>0</v>
      </c>
      <c r="G64" s="18">
        <f>F64/D63</f>
        <v>0</v>
      </c>
      <c r="H64" s="39"/>
    </row>
    <row r="65" spans="2:9" x14ac:dyDescent="0.25">
      <c r="B65" s="433"/>
      <c r="C65" s="433"/>
      <c r="D65" s="433"/>
      <c r="E65" s="433"/>
      <c r="F65" s="433"/>
      <c r="G65" s="433"/>
      <c r="H65" s="39"/>
    </row>
    <row r="66" spans="2:9" x14ac:dyDescent="0.25">
      <c r="B66" s="27"/>
      <c r="C66" s="52"/>
      <c r="F66" s="53"/>
      <c r="G66" s="30"/>
      <c r="H66" s="39"/>
    </row>
    <row r="67" spans="2:9" x14ac:dyDescent="0.25">
      <c r="B67" s="423" t="s">
        <v>224</v>
      </c>
      <c r="C67" s="423"/>
      <c r="D67" s="423"/>
      <c r="E67" s="423"/>
      <c r="F67" s="423"/>
      <c r="G67" s="423"/>
      <c r="H67" s="423"/>
      <c r="I67" s="423"/>
    </row>
    <row r="68" spans="2:9" ht="30" x14ac:dyDescent="0.25">
      <c r="B68" s="11" t="s">
        <v>22</v>
      </c>
      <c r="C68" s="11" t="s">
        <v>23</v>
      </c>
      <c r="D68" s="11" t="s">
        <v>24</v>
      </c>
      <c r="E68" s="11" t="s">
        <v>25</v>
      </c>
      <c r="F68" s="41" t="s">
        <v>26</v>
      </c>
      <c r="G68" s="11" t="s">
        <v>27</v>
      </c>
      <c r="H68" s="39"/>
    </row>
    <row r="69" spans="2:9" x14ac:dyDescent="0.25">
      <c r="B69" s="42" t="s">
        <v>148</v>
      </c>
      <c r="C69" s="42" t="s">
        <v>149</v>
      </c>
      <c r="D69" s="42" t="s">
        <v>150</v>
      </c>
      <c r="E69" s="42" t="s">
        <v>151</v>
      </c>
      <c r="F69" s="11" t="s">
        <v>28</v>
      </c>
      <c r="G69" s="42" t="s">
        <v>165</v>
      </c>
      <c r="H69" s="39"/>
    </row>
    <row r="70" spans="2:9" x14ac:dyDescent="0.25">
      <c r="B70" s="49">
        <v>1</v>
      </c>
      <c r="C70" s="44" t="s">
        <v>135</v>
      </c>
      <c r="D70" s="46">
        <v>0</v>
      </c>
      <c r="E70" s="46">
        <v>0</v>
      </c>
      <c r="F70" s="46">
        <f t="shared" ref="F70:F94" si="6">D70-E70</f>
        <v>0</v>
      </c>
      <c r="G70" s="47"/>
      <c r="H70" s="39"/>
    </row>
    <row r="71" spans="2:9" x14ac:dyDescent="0.25">
      <c r="B71" s="49">
        <v>2</v>
      </c>
      <c r="C71" s="44" t="s">
        <v>112</v>
      </c>
      <c r="D71" s="46">
        <v>21</v>
      </c>
      <c r="E71" s="46">
        <v>21</v>
      </c>
      <c r="F71" s="46">
        <f t="shared" si="6"/>
        <v>0</v>
      </c>
      <c r="G71" s="47">
        <f t="shared" ref="G71:G94" si="7">F71/D71</f>
        <v>0</v>
      </c>
      <c r="H71" s="39"/>
    </row>
    <row r="72" spans="2:9" x14ac:dyDescent="0.25">
      <c r="B72" s="49">
        <v>3</v>
      </c>
      <c r="C72" s="44" t="s">
        <v>113</v>
      </c>
      <c r="D72" s="46">
        <v>41</v>
      </c>
      <c r="E72" s="46">
        <v>41</v>
      </c>
      <c r="F72" s="46">
        <f t="shared" si="6"/>
        <v>0</v>
      </c>
      <c r="G72" s="47">
        <f t="shared" si="7"/>
        <v>0</v>
      </c>
      <c r="H72" s="39"/>
    </row>
    <row r="73" spans="2:9" x14ac:dyDescent="0.25">
      <c r="B73" s="49">
        <v>4</v>
      </c>
      <c r="C73" s="44" t="s">
        <v>164</v>
      </c>
      <c r="D73" s="46">
        <v>7</v>
      </c>
      <c r="E73" s="46">
        <v>7</v>
      </c>
      <c r="F73" s="46">
        <f t="shared" si="6"/>
        <v>0</v>
      </c>
      <c r="G73" s="47">
        <f t="shared" si="7"/>
        <v>0</v>
      </c>
      <c r="H73" s="39"/>
    </row>
    <row r="74" spans="2:9" x14ac:dyDescent="0.25">
      <c r="B74" s="49">
        <v>5</v>
      </c>
      <c r="C74" s="44" t="s">
        <v>115</v>
      </c>
      <c r="D74" s="46">
        <v>0</v>
      </c>
      <c r="E74" s="46">
        <v>0</v>
      </c>
      <c r="F74" s="46">
        <f t="shared" si="6"/>
        <v>0</v>
      </c>
      <c r="G74" s="47"/>
      <c r="H74" s="39"/>
    </row>
    <row r="75" spans="2:9" x14ac:dyDescent="0.25">
      <c r="B75" s="49">
        <v>6</v>
      </c>
      <c r="C75" s="44" t="s">
        <v>116</v>
      </c>
      <c r="D75" s="46">
        <v>0</v>
      </c>
      <c r="E75" s="46">
        <v>0</v>
      </c>
      <c r="F75" s="46">
        <f t="shared" si="6"/>
        <v>0</v>
      </c>
      <c r="G75" s="47"/>
      <c r="H75" s="39"/>
    </row>
    <row r="76" spans="2:9" x14ac:dyDescent="0.25">
      <c r="B76" s="49">
        <v>7</v>
      </c>
      <c r="C76" s="44" t="s">
        <v>117</v>
      </c>
      <c r="D76" s="46">
        <v>0</v>
      </c>
      <c r="E76" s="46">
        <v>0</v>
      </c>
      <c r="F76" s="46">
        <f t="shared" si="6"/>
        <v>0</v>
      </c>
      <c r="G76" s="47"/>
      <c r="H76" s="39"/>
    </row>
    <row r="77" spans="2:9" x14ac:dyDescent="0.25">
      <c r="B77" s="49">
        <v>8</v>
      </c>
      <c r="C77" s="44" t="s">
        <v>118</v>
      </c>
      <c r="D77" s="46">
        <v>3</v>
      </c>
      <c r="E77" s="46">
        <v>3</v>
      </c>
      <c r="F77" s="46">
        <f t="shared" si="6"/>
        <v>0</v>
      </c>
      <c r="G77" s="47">
        <f t="shared" si="7"/>
        <v>0</v>
      </c>
      <c r="H77" s="39"/>
    </row>
    <row r="78" spans="2:9" x14ac:dyDescent="0.25">
      <c r="B78" s="49">
        <v>9</v>
      </c>
      <c r="C78" s="44" t="s">
        <v>119</v>
      </c>
      <c r="D78" s="46">
        <v>0</v>
      </c>
      <c r="E78" s="46">
        <v>0</v>
      </c>
      <c r="F78" s="46">
        <f t="shared" si="6"/>
        <v>0</v>
      </c>
      <c r="G78" s="47"/>
      <c r="H78" s="39"/>
    </row>
    <row r="79" spans="2:9" x14ac:dyDescent="0.25">
      <c r="B79" s="49">
        <v>10</v>
      </c>
      <c r="C79" s="44" t="s">
        <v>120</v>
      </c>
      <c r="D79" s="46">
        <v>0</v>
      </c>
      <c r="E79" s="46">
        <v>0</v>
      </c>
      <c r="F79" s="46">
        <f t="shared" si="6"/>
        <v>0</v>
      </c>
      <c r="G79" s="47"/>
      <c r="H79" s="39"/>
    </row>
    <row r="80" spans="2:9" x14ac:dyDescent="0.25">
      <c r="B80" s="49">
        <v>11</v>
      </c>
      <c r="C80" s="44" t="s">
        <v>121</v>
      </c>
      <c r="D80" s="46">
        <v>1</v>
      </c>
      <c r="E80" s="46">
        <v>1</v>
      </c>
      <c r="F80" s="46">
        <f t="shared" si="6"/>
        <v>0</v>
      </c>
      <c r="G80" s="47">
        <f t="shared" si="7"/>
        <v>0</v>
      </c>
      <c r="H80" s="39"/>
    </row>
    <row r="81" spans="2:9" x14ac:dyDescent="0.25">
      <c r="B81" s="49">
        <v>12</v>
      </c>
      <c r="C81" s="44" t="s">
        <v>122</v>
      </c>
      <c r="D81" s="46">
        <v>0</v>
      </c>
      <c r="E81" s="46">
        <v>0</v>
      </c>
      <c r="F81" s="46">
        <f t="shared" si="6"/>
        <v>0</v>
      </c>
      <c r="G81" s="47"/>
      <c r="H81" s="39"/>
    </row>
    <row r="82" spans="2:9" x14ac:dyDescent="0.25">
      <c r="B82" s="49">
        <v>13</v>
      </c>
      <c r="C82" s="44" t="s">
        <v>123</v>
      </c>
      <c r="D82" s="46">
        <v>0</v>
      </c>
      <c r="E82" s="46">
        <v>0</v>
      </c>
      <c r="F82" s="46">
        <f t="shared" si="6"/>
        <v>0</v>
      </c>
      <c r="G82" s="47"/>
      <c r="H82" s="39"/>
    </row>
    <row r="83" spans="2:9" x14ac:dyDescent="0.25">
      <c r="B83" s="49">
        <v>14</v>
      </c>
      <c r="C83" s="44" t="s">
        <v>124</v>
      </c>
      <c r="D83" s="46">
        <v>93</v>
      </c>
      <c r="E83" s="46">
        <v>93</v>
      </c>
      <c r="F83" s="46">
        <f t="shared" si="6"/>
        <v>0</v>
      </c>
      <c r="G83" s="47">
        <f t="shared" si="7"/>
        <v>0</v>
      </c>
      <c r="H83" s="39"/>
    </row>
    <row r="84" spans="2:9" x14ac:dyDescent="0.25">
      <c r="B84" s="49">
        <v>15</v>
      </c>
      <c r="C84" s="44" t="s">
        <v>125</v>
      </c>
      <c r="D84" s="46">
        <v>0</v>
      </c>
      <c r="E84" s="46">
        <v>0</v>
      </c>
      <c r="F84" s="46">
        <f t="shared" si="6"/>
        <v>0</v>
      </c>
      <c r="G84" s="47"/>
      <c r="H84" s="39"/>
    </row>
    <row r="85" spans="2:9" x14ac:dyDescent="0.25">
      <c r="B85" s="49">
        <v>16</v>
      </c>
      <c r="C85" s="44" t="s">
        <v>126</v>
      </c>
      <c r="D85" s="46">
        <v>0</v>
      </c>
      <c r="E85" s="46">
        <v>0</v>
      </c>
      <c r="F85" s="46">
        <f t="shared" si="6"/>
        <v>0</v>
      </c>
      <c r="G85" s="47"/>
      <c r="H85" s="39"/>
    </row>
    <row r="86" spans="2:9" x14ac:dyDescent="0.25">
      <c r="B86" s="49">
        <v>17</v>
      </c>
      <c r="C86" s="44" t="s">
        <v>127</v>
      </c>
      <c r="D86" s="46">
        <v>3</v>
      </c>
      <c r="E86" s="46">
        <v>3</v>
      </c>
      <c r="F86" s="46">
        <f t="shared" si="6"/>
        <v>0</v>
      </c>
      <c r="G86" s="47">
        <f t="shared" si="7"/>
        <v>0</v>
      </c>
      <c r="H86" s="39"/>
    </row>
    <row r="87" spans="2:9" x14ac:dyDescent="0.25">
      <c r="B87" s="49">
        <v>18</v>
      </c>
      <c r="C87" s="44" t="s">
        <v>128</v>
      </c>
      <c r="D87" s="46">
        <v>38</v>
      </c>
      <c r="E87" s="46">
        <v>38</v>
      </c>
      <c r="F87" s="46">
        <f t="shared" si="6"/>
        <v>0</v>
      </c>
      <c r="G87" s="47">
        <f t="shared" si="7"/>
        <v>0</v>
      </c>
      <c r="H87" s="39"/>
    </row>
    <row r="88" spans="2:9" x14ac:dyDescent="0.25">
      <c r="B88" s="49">
        <v>19</v>
      </c>
      <c r="C88" s="44" t="s">
        <v>129</v>
      </c>
      <c r="D88" s="46">
        <v>24</v>
      </c>
      <c r="E88" s="46">
        <v>24</v>
      </c>
      <c r="F88" s="46">
        <f t="shared" si="6"/>
        <v>0</v>
      </c>
      <c r="G88" s="47">
        <f t="shared" si="7"/>
        <v>0</v>
      </c>
      <c r="H88" s="39"/>
    </row>
    <row r="89" spans="2:9" x14ac:dyDescent="0.25">
      <c r="B89" s="49">
        <v>20</v>
      </c>
      <c r="C89" s="44" t="s">
        <v>130</v>
      </c>
      <c r="D89" s="46">
        <v>2</v>
      </c>
      <c r="E89" s="46">
        <v>2</v>
      </c>
      <c r="F89" s="46">
        <f t="shared" si="6"/>
        <v>0</v>
      </c>
      <c r="G89" s="47">
        <f t="shared" si="7"/>
        <v>0</v>
      </c>
      <c r="H89" s="39"/>
    </row>
    <row r="90" spans="2:9" x14ac:dyDescent="0.25">
      <c r="B90" s="49">
        <v>21</v>
      </c>
      <c r="C90" s="48" t="s">
        <v>131</v>
      </c>
      <c r="D90" s="46">
        <v>1</v>
      </c>
      <c r="E90" s="46">
        <v>1</v>
      </c>
      <c r="F90" s="46">
        <f t="shared" si="6"/>
        <v>0</v>
      </c>
      <c r="G90" s="47">
        <f t="shared" si="7"/>
        <v>0</v>
      </c>
      <c r="H90" s="39"/>
    </row>
    <row r="91" spans="2:9" x14ac:dyDescent="0.25">
      <c r="B91" s="43">
        <v>22</v>
      </c>
      <c r="C91" s="48" t="s">
        <v>169</v>
      </c>
      <c r="D91" s="46">
        <v>2</v>
      </c>
      <c r="E91" s="46">
        <v>2</v>
      </c>
      <c r="F91" s="46">
        <f t="shared" si="6"/>
        <v>0</v>
      </c>
      <c r="G91" s="47">
        <f t="shared" si="7"/>
        <v>0</v>
      </c>
      <c r="H91" s="39"/>
    </row>
    <row r="92" spans="2:9" x14ac:dyDescent="0.25">
      <c r="B92" s="43">
        <v>23</v>
      </c>
      <c r="C92" s="48" t="s">
        <v>170</v>
      </c>
      <c r="D92" s="46">
        <v>0</v>
      </c>
      <c r="E92" s="46">
        <v>0</v>
      </c>
      <c r="F92" s="46">
        <f t="shared" si="6"/>
        <v>0</v>
      </c>
      <c r="G92" s="47"/>
      <c r="H92" s="39"/>
    </row>
    <row r="93" spans="2:9" x14ac:dyDescent="0.25">
      <c r="B93" s="49">
        <v>24</v>
      </c>
      <c r="C93" s="48" t="s">
        <v>171</v>
      </c>
      <c r="D93" s="46">
        <v>0</v>
      </c>
      <c r="E93" s="46">
        <v>0</v>
      </c>
      <c r="F93" s="46">
        <f t="shared" si="6"/>
        <v>0</v>
      </c>
      <c r="G93" s="47"/>
      <c r="H93" s="39"/>
    </row>
    <row r="94" spans="2:9" ht="12.95" customHeight="1" x14ac:dyDescent="0.25">
      <c r="B94" s="49"/>
      <c r="C94" s="50" t="s">
        <v>29</v>
      </c>
      <c r="D94" s="54">
        <f>SUM(D70:D93)</f>
        <v>236</v>
      </c>
      <c r="E94" s="54">
        <f>SUM(E70:E93)</f>
        <v>236</v>
      </c>
      <c r="F94" s="46">
        <f t="shared" si="6"/>
        <v>0</v>
      </c>
      <c r="G94" s="47">
        <f t="shared" si="7"/>
        <v>0</v>
      </c>
      <c r="H94" s="39"/>
      <c r="I94" s="4">
        <f>E94+E123</f>
        <v>16196</v>
      </c>
    </row>
    <row r="95" spans="2:9" ht="12.95" customHeight="1" x14ac:dyDescent="0.25">
      <c r="B95" s="55"/>
      <c r="C95" s="52"/>
      <c r="D95" s="56"/>
      <c r="E95" s="56"/>
      <c r="F95" s="28"/>
      <c r="G95" s="57"/>
      <c r="H95" s="39"/>
    </row>
    <row r="96" spans="2:9" ht="12.95" customHeight="1" x14ac:dyDescent="0.25">
      <c r="B96" s="423" t="s">
        <v>225</v>
      </c>
      <c r="C96" s="423"/>
      <c r="D96" s="423"/>
      <c r="E96" s="423"/>
      <c r="F96" s="423"/>
      <c r="G96" s="423"/>
      <c r="H96" s="423"/>
      <c r="I96" s="423"/>
    </row>
    <row r="97" spans="2:8" ht="27" customHeight="1" x14ac:dyDescent="0.25">
      <c r="B97" s="11" t="s">
        <v>22</v>
      </c>
      <c r="C97" s="11" t="s">
        <v>23</v>
      </c>
      <c r="D97" s="11" t="s">
        <v>24</v>
      </c>
      <c r="E97" s="11" t="s">
        <v>25</v>
      </c>
      <c r="F97" s="41" t="s">
        <v>26</v>
      </c>
      <c r="G97" s="11" t="s">
        <v>27</v>
      </c>
      <c r="H97" s="39"/>
    </row>
    <row r="98" spans="2:8" ht="25.5" customHeight="1" x14ac:dyDescent="0.25">
      <c r="B98" s="42" t="s">
        <v>148</v>
      </c>
      <c r="C98" s="42" t="s">
        <v>149</v>
      </c>
      <c r="D98" s="42" t="s">
        <v>150</v>
      </c>
      <c r="E98" s="42" t="s">
        <v>151</v>
      </c>
      <c r="F98" s="11" t="s">
        <v>28</v>
      </c>
      <c r="G98" s="42" t="s">
        <v>165</v>
      </c>
      <c r="H98" s="39"/>
    </row>
    <row r="99" spans="2:8" x14ac:dyDescent="0.25">
      <c r="B99" s="49">
        <v>1</v>
      </c>
      <c r="C99" s="44" t="s">
        <v>135</v>
      </c>
      <c r="D99" s="46">
        <v>299</v>
      </c>
      <c r="E99" s="46">
        <v>299</v>
      </c>
      <c r="F99" s="46">
        <f t="shared" ref="F99:F123" si="8">D99-E99</f>
        <v>0</v>
      </c>
      <c r="G99" s="47">
        <f t="shared" ref="G99:G123" si="9">F99/D99</f>
        <v>0</v>
      </c>
      <c r="H99" s="39"/>
    </row>
    <row r="100" spans="2:8" x14ac:dyDescent="0.25">
      <c r="B100" s="49">
        <v>2</v>
      </c>
      <c r="C100" s="44" t="s">
        <v>112</v>
      </c>
      <c r="D100" s="46">
        <v>900</v>
      </c>
      <c r="E100" s="46">
        <v>900</v>
      </c>
      <c r="F100" s="46">
        <f t="shared" si="8"/>
        <v>0</v>
      </c>
      <c r="G100" s="47">
        <f t="shared" si="9"/>
        <v>0</v>
      </c>
      <c r="H100" s="39"/>
    </row>
    <row r="101" spans="2:8" x14ac:dyDescent="0.25">
      <c r="B101" s="49">
        <v>3</v>
      </c>
      <c r="C101" s="44" t="s">
        <v>113</v>
      </c>
      <c r="D101" s="46">
        <v>730</v>
      </c>
      <c r="E101" s="46">
        <v>730</v>
      </c>
      <c r="F101" s="46">
        <f t="shared" si="8"/>
        <v>0</v>
      </c>
      <c r="G101" s="47">
        <f t="shared" si="9"/>
        <v>0</v>
      </c>
      <c r="H101" s="39"/>
    </row>
    <row r="102" spans="2:8" x14ac:dyDescent="0.25">
      <c r="B102" s="49">
        <v>4</v>
      </c>
      <c r="C102" s="44" t="s">
        <v>164</v>
      </c>
      <c r="D102" s="46">
        <v>839</v>
      </c>
      <c r="E102" s="46">
        <v>839</v>
      </c>
      <c r="F102" s="46">
        <f t="shared" si="8"/>
        <v>0</v>
      </c>
      <c r="G102" s="47">
        <f t="shared" si="9"/>
        <v>0</v>
      </c>
      <c r="H102" s="39"/>
    </row>
    <row r="103" spans="2:8" x14ac:dyDescent="0.25">
      <c r="B103" s="49">
        <v>5</v>
      </c>
      <c r="C103" s="44" t="s">
        <v>115</v>
      </c>
      <c r="D103" s="46">
        <v>672</v>
      </c>
      <c r="E103" s="46">
        <v>672</v>
      </c>
      <c r="F103" s="46">
        <f t="shared" si="8"/>
        <v>0</v>
      </c>
      <c r="G103" s="47">
        <f t="shared" si="9"/>
        <v>0</v>
      </c>
      <c r="H103" s="39"/>
    </row>
    <row r="104" spans="2:8" x14ac:dyDescent="0.25">
      <c r="B104" s="49">
        <v>6</v>
      </c>
      <c r="C104" s="44" t="s">
        <v>116</v>
      </c>
      <c r="D104" s="46">
        <v>359</v>
      </c>
      <c r="E104" s="46">
        <v>359</v>
      </c>
      <c r="F104" s="46">
        <f t="shared" si="8"/>
        <v>0</v>
      </c>
      <c r="G104" s="47">
        <f t="shared" si="9"/>
        <v>0</v>
      </c>
      <c r="H104" s="39"/>
    </row>
    <row r="105" spans="2:8" x14ac:dyDescent="0.25">
      <c r="B105" s="49">
        <v>7</v>
      </c>
      <c r="C105" s="44" t="s">
        <v>117</v>
      </c>
      <c r="D105" s="46">
        <v>506</v>
      </c>
      <c r="E105" s="46">
        <v>506</v>
      </c>
      <c r="F105" s="46">
        <f t="shared" si="8"/>
        <v>0</v>
      </c>
      <c r="G105" s="47">
        <f t="shared" si="9"/>
        <v>0</v>
      </c>
      <c r="H105" s="39"/>
    </row>
    <row r="106" spans="2:8" x14ac:dyDescent="0.25">
      <c r="B106" s="49">
        <v>8</v>
      </c>
      <c r="C106" s="44" t="s">
        <v>118</v>
      </c>
      <c r="D106" s="46">
        <v>144</v>
      </c>
      <c r="E106" s="46">
        <v>144</v>
      </c>
      <c r="F106" s="46">
        <f t="shared" si="8"/>
        <v>0</v>
      </c>
      <c r="G106" s="47">
        <f t="shared" si="9"/>
        <v>0</v>
      </c>
      <c r="H106" s="39"/>
    </row>
    <row r="107" spans="2:8" x14ac:dyDescent="0.25">
      <c r="B107" s="49">
        <v>9</v>
      </c>
      <c r="C107" s="44" t="s">
        <v>119</v>
      </c>
      <c r="D107" s="46">
        <v>852</v>
      </c>
      <c r="E107" s="46">
        <v>852</v>
      </c>
      <c r="F107" s="46">
        <f t="shared" si="8"/>
        <v>0</v>
      </c>
      <c r="G107" s="47">
        <f t="shared" si="9"/>
        <v>0</v>
      </c>
      <c r="H107" s="39"/>
    </row>
    <row r="108" spans="2:8" x14ac:dyDescent="0.25">
      <c r="B108" s="49">
        <v>10</v>
      </c>
      <c r="C108" s="44" t="s">
        <v>120</v>
      </c>
      <c r="D108" s="46">
        <v>673</v>
      </c>
      <c r="E108" s="46">
        <v>673</v>
      </c>
      <c r="F108" s="46">
        <f t="shared" si="8"/>
        <v>0</v>
      </c>
      <c r="G108" s="47">
        <f t="shared" si="9"/>
        <v>0</v>
      </c>
      <c r="H108" s="39"/>
    </row>
    <row r="109" spans="2:8" x14ac:dyDescent="0.25">
      <c r="B109" s="49">
        <v>11</v>
      </c>
      <c r="C109" s="44" t="s">
        <v>121</v>
      </c>
      <c r="D109" s="46">
        <v>414</v>
      </c>
      <c r="E109" s="46">
        <v>414</v>
      </c>
      <c r="F109" s="46">
        <f t="shared" si="8"/>
        <v>0</v>
      </c>
      <c r="G109" s="47">
        <f t="shared" si="9"/>
        <v>0</v>
      </c>
      <c r="H109" s="39"/>
    </row>
    <row r="110" spans="2:8" x14ac:dyDescent="0.25">
      <c r="B110" s="49">
        <v>12</v>
      </c>
      <c r="C110" s="44" t="s">
        <v>122</v>
      </c>
      <c r="D110" s="46">
        <v>565</v>
      </c>
      <c r="E110" s="46">
        <v>565</v>
      </c>
      <c r="F110" s="46">
        <f t="shared" si="8"/>
        <v>0</v>
      </c>
      <c r="G110" s="47">
        <f t="shared" si="9"/>
        <v>0</v>
      </c>
      <c r="H110" s="39"/>
    </row>
    <row r="111" spans="2:8" x14ac:dyDescent="0.25">
      <c r="B111" s="49">
        <v>13</v>
      </c>
      <c r="C111" s="44" t="s">
        <v>123</v>
      </c>
      <c r="D111" s="46">
        <v>679</v>
      </c>
      <c r="E111" s="46">
        <v>679</v>
      </c>
      <c r="F111" s="46">
        <f t="shared" si="8"/>
        <v>0</v>
      </c>
      <c r="G111" s="47">
        <f t="shared" si="9"/>
        <v>0</v>
      </c>
      <c r="H111" s="39"/>
    </row>
    <row r="112" spans="2:8" x14ac:dyDescent="0.25">
      <c r="B112" s="49">
        <v>14</v>
      </c>
      <c r="C112" s="44" t="s">
        <v>124</v>
      </c>
      <c r="D112" s="46">
        <v>1070</v>
      </c>
      <c r="E112" s="46">
        <v>1070</v>
      </c>
      <c r="F112" s="46">
        <f t="shared" si="8"/>
        <v>0</v>
      </c>
      <c r="G112" s="47">
        <f t="shared" si="9"/>
        <v>0</v>
      </c>
      <c r="H112" s="39"/>
    </row>
    <row r="113" spans="2:8" x14ac:dyDescent="0.25">
      <c r="B113" s="49">
        <v>15</v>
      </c>
      <c r="C113" s="44" t="s">
        <v>125</v>
      </c>
      <c r="D113" s="46">
        <v>1161</v>
      </c>
      <c r="E113" s="46">
        <v>1161</v>
      </c>
      <c r="F113" s="46">
        <f t="shared" si="8"/>
        <v>0</v>
      </c>
      <c r="G113" s="47">
        <f t="shared" si="9"/>
        <v>0</v>
      </c>
      <c r="H113" s="39"/>
    </row>
    <row r="114" spans="2:8" x14ac:dyDescent="0.25">
      <c r="B114" s="49">
        <v>16</v>
      </c>
      <c r="C114" s="44" t="s">
        <v>126</v>
      </c>
      <c r="D114" s="46">
        <v>1145</v>
      </c>
      <c r="E114" s="46">
        <v>1145</v>
      </c>
      <c r="F114" s="46">
        <f t="shared" si="8"/>
        <v>0</v>
      </c>
      <c r="G114" s="47">
        <f t="shared" si="9"/>
        <v>0</v>
      </c>
      <c r="H114" s="39"/>
    </row>
    <row r="115" spans="2:8" x14ac:dyDescent="0.25">
      <c r="B115" s="49">
        <v>17</v>
      </c>
      <c r="C115" s="44" t="s">
        <v>127</v>
      </c>
      <c r="D115" s="46">
        <v>774</v>
      </c>
      <c r="E115" s="46">
        <v>774</v>
      </c>
      <c r="F115" s="46">
        <f t="shared" si="8"/>
        <v>0</v>
      </c>
      <c r="G115" s="47">
        <f t="shared" si="9"/>
        <v>0</v>
      </c>
      <c r="H115" s="39"/>
    </row>
    <row r="116" spans="2:8" x14ac:dyDescent="0.25">
      <c r="B116" s="49">
        <v>18</v>
      </c>
      <c r="C116" s="44" t="s">
        <v>128</v>
      </c>
      <c r="D116" s="46">
        <v>1264</v>
      </c>
      <c r="E116" s="46">
        <v>1264</v>
      </c>
      <c r="F116" s="46">
        <f t="shared" si="8"/>
        <v>0</v>
      </c>
      <c r="G116" s="47">
        <f t="shared" si="9"/>
        <v>0</v>
      </c>
      <c r="H116" s="39"/>
    </row>
    <row r="117" spans="2:8" x14ac:dyDescent="0.25">
      <c r="B117" s="49">
        <v>19</v>
      </c>
      <c r="C117" s="44" t="s">
        <v>129</v>
      </c>
      <c r="D117" s="46">
        <v>1177</v>
      </c>
      <c r="E117" s="46">
        <v>1177</v>
      </c>
      <c r="F117" s="46">
        <f t="shared" si="8"/>
        <v>0</v>
      </c>
      <c r="G117" s="47">
        <f t="shared" si="9"/>
        <v>0</v>
      </c>
      <c r="H117" s="39"/>
    </row>
    <row r="118" spans="2:8" x14ac:dyDescent="0.25">
      <c r="B118" s="49">
        <v>20</v>
      </c>
      <c r="C118" s="44" t="s">
        <v>130</v>
      </c>
      <c r="D118" s="46">
        <v>836</v>
      </c>
      <c r="E118" s="46">
        <v>836</v>
      </c>
      <c r="F118" s="46">
        <f t="shared" si="8"/>
        <v>0</v>
      </c>
      <c r="G118" s="47">
        <f t="shared" si="9"/>
        <v>0</v>
      </c>
      <c r="H118" s="39"/>
    </row>
    <row r="119" spans="2:8" x14ac:dyDescent="0.25">
      <c r="B119" s="49">
        <v>21</v>
      </c>
      <c r="C119" s="48" t="s">
        <v>131</v>
      </c>
      <c r="D119" s="46">
        <v>120</v>
      </c>
      <c r="E119" s="46">
        <v>120</v>
      </c>
      <c r="F119" s="46">
        <f t="shared" si="8"/>
        <v>0</v>
      </c>
      <c r="G119" s="47">
        <f t="shared" si="9"/>
        <v>0</v>
      </c>
      <c r="H119" s="39"/>
    </row>
    <row r="120" spans="2:8" x14ac:dyDescent="0.25">
      <c r="B120" s="43">
        <v>22</v>
      </c>
      <c r="C120" s="48" t="s">
        <v>169</v>
      </c>
      <c r="D120" s="46">
        <v>305</v>
      </c>
      <c r="E120" s="46">
        <v>305</v>
      </c>
      <c r="F120" s="46">
        <f t="shared" si="8"/>
        <v>0</v>
      </c>
      <c r="G120" s="47">
        <f t="shared" si="9"/>
        <v>0</v>
      </c>
      <c r="H120" s="39"/>
    </row>
    <row r="121" spans="2:8" x14ac:dyDescent="0.25">
      <c r="B121" s="43">
        <v>23</v>
      </c>
      <c r="C121" s="48" t="s">
        <v>170</v>
      </c>
      <c r="D121" s="46">
        <v>413</v>
      </c>
      <c r="E121" s="46">
        <v>413</v>
      </c>
      <c r="F121" s="46">
        <f t="shared" si="8"/>
        <v>0</v>
      </c>
      <c r="G121" s="47">
        <f t="shared" si="9"/>
        <v>0</v>
      </c>
      <c r="H121" s="39"/>
    </row>
    <row r="122" spans="2:8" x14ac:dyDescent="0.25">
      <c r="B122" s="49">
        <v>24</v>
      </c>
      <c r="C122" s="48" t="s">
        <v>171</v>
      </c>
      <c r="D122" s="46">
        <v>63</v>
      </c>
      <c r="E122" s="46">
        <v>63</v>
      </c>
      <c r="F122" s="46">
        <f t="shared" si="8"/>
        <v>0</v>
      </c>
      <c r="G122" s="47">
        <f t="shared" si="9"/>
        <v>0</v>
      </c>
      <c r="H122" s="39"/>
    </row>
    <row r="123" spans="2:8" ht="12.95" customHeight="1" x14ac:dyDescent="0.25">
      <c r="B123" s="49"/>
      <c r="C123" s="50" t="s">
        <v>29</v>
      </c>
      <c r="D123" s="54">
        <f>SUM(D99:D122)</f>
        <v>15960</v>
      </c>
      <c r="E123" s="54">
        <f>SUM(E99:E122)</f>
        <v>15960</v>
      </c>
      <c r="F123" s="46">
        <f t="shared" si="8"/>
        <v>0</v>
      </c>
      <c r="G123" s="47">
        <f t="shared" si="9"/>
        <v>0</v>
      </c>
      <c r="H123" s="39"/>
    </row>
    <row r="124" spans="2:8" ht="12.95" customHeight="1" x14ac:dyDescent="0.25">
      <c r="B124" s="55"/>
      <c r="C124" s="52"/>
      <c r="D124" s="56"/>
      <c r="E124" s="56"/>
      <c r="F124" s="28"/>
      <c r="G124" s="57"/>
      <c r="H124" s="39"/>
    </row>
    <row r="125" spans="2:8" ht="12.95" customHeight="1" x14ac:dyDescent="0.25">
      <c r="B125" s="55"/>
      <c r="C125" s="52"/>
      <c r="D125" s="56"/>
      <c r="E125" s="56"/>
      <c r="F125" s="28"/>
      <c r="G125" s="57"/>
      <c r="H125" s="39"/>
    </row>
    <row r="126" spans="2:8" ht="12.95" customHeight="1" x14ac:dyDescent="0.25">
      <c r="B126" s="55"/>
      <c r="C126" s="52"/>
      <c r="D126" s="56"/>
      <c r="E126" s="56"/>
      <c r="F126" s="28"/>
      <c r="G126" s="57"/>
      <c r="H126" s="39"/>
    </row>
    <row r="127" spans="2:8" ht="12.95" customHeight="1" x14ac:dyDescent="0.25">
      <c r="B127" s="429" t="s">
        <v>311</v>
      </c>
      <c r="C127" s="429"/>
      <c r="D127" s="429"/>
      <c r="E127" s="429"/>
      <c r="F127" s="429"/>
      <c r="G127" s="429"/>
      <c r="H127" s="40"/>
    </row>
    <row r="128" spans="2:8" ht="30" x14ac:dyDescent="0.25">
      <c r="B128" s="11" t="s">
        <v>22</v>
      </c>
      <c r="C128" s="11" t="s">
        <v>23</v>
      </c>
      <c r="D128" s="11" t="s">
        <v>278</v>
      </c>
      <c r="E128" s="11" t="s">
        <v>144</v>
      </c>
      <c r="F128" s="41" t="s">
        <v>6</v>
      </c>
      <c r="G128" s="11" t="s">
        <v>30</v>
      </c>
      <c r="H128" s="39"/>
    </row>
    <row r="129" spans="2:10" ht="23.25" customHeight="1" x14ac:dyDescent="0.25">
      <c r="B129" s="42" t="s">
        <v>148</v>
      </c>
      <c r="C129" s="42" t="s">
        <v>149</v>
      </c>
      <c r="D129" s="42" t="s">
        <v>150</v>
      </c>
      <c r="E129" s="42" t="s">
        <v>151</v>
      </c>
      <c r="F129" s="11" t="s">
        <v>31</v>
      </c>
      <c r="G129" s="42" t="s">
        <v>165</v>
      </c>
      <c r="H129" s="39"/>
    </row>
    <row r="130" spans="2:10" x14ac:dyDescent="0.25">
      <c r="B130" s="49">
        <v>1</v>
      </c>
      <c r="C130" s="44" t="s">
        <v>135</v>
      </c>
      <c r="D130" s="58">
        <v>103131</v>
      </c>
      <c r="E130" s="59">
        <f>E188</f>
        <v>95511</v>
      </c>
      <c r="F130" s="17">
        <f t="shared" ref="F130:F154" si="10">E130-D130</f>
        <v>-7620</v>
      </c>
      <c r="G130" s="47">
        <f t="shared" ref="G130:G154" si="11">F130/D130</f>
        <v>-7.3886610233586406E-2</v>
      </c>
      <c r="H130" s="39"/>
      <c r="J130" s="4">
        <f>'[1]enrolment vs availed_PY (2)'!G11</f>
        <v>103131</v>
      </c>
    </row>
    <row r="131" spans="2:10" x14ac:dyDescent="0.25">
      <c r="B131" s="49">
        <v>2</v>
      </c>
      <c r="C131" s="44" t="s">
        <v>112</v>
      </c>
      <c r="D131" s="58">
        <v>326953</v>
      </c>
      <c r="E131" s="59">
        <f t="shared" ref="E131:E153" si="12">E189</f>
        <v>298654</v>
      </c>
      <c r="F131" s="17">
        <f t="shared" si="10"/>
        <v>-28299</v>
      </c>
      <c r="G131" s="47">
        <f t="shared" si="11"/>
        <v>-8.6553724847302213E-2</v>
      </c>
      <c r="H131" s="39"/>
      <c r="J131" s="4">
        <f>'[1]enrolment vs availed_PY (2)'!G12</f>
        <v>326953</v>
      </c>
    </row>
    <row r="132" spans="2:10" x14ac:dyDescent="0.25">
      <c r="B132" s="49">
        <v>3</v>
      </c>
      <c r="C132" s="44" t="s">
        <v>113</v>
      </c>
      <c r="D132" s="58">
        <v>321138</v>
      </c>
      <c r="E132" s="59">
        <f t="shared" si="12"/>
        <v>301889</v>
      </c>
      <c r="F132" s="17">
        <f t="shared" si="10"/>
        <v>-19249</v>
      </c>
      <c r="G132" s="47">
        <f t="shared" si="11"/>
        <v>-5.9939963504786108E-2</v>
      </c>
      <c r="H132" s="39"/>
      <c r="J132" s="4">
        <f>'[1]enrolment vs availed_PY (2)'!G13</f>
        <v>321138</v>
      </c>
    </row>
    <row r="133" spans="2:10" x14ac:dyDescent="0.25">
      <c r="B133" s="49">
        <v>4</v>
      </c>
      <c r="C133" s="44" t="s">
        <v>164</v>
      </c>
      <c r="D133" s="58">
        <v>410311</v>
      </c>
      <c r="E133" s="59">
        <f t="shared" si="12"/>
        <v>382603</v>
      </c>
      <c r="F133" s="17">
        <f t="shared" si="10"/>
        <v>-27708</v>
      </c>
      <c r="G133" s="47">
        <f t="shared" si="11"/>
        <v>-6.7529264387257468E-2</v>
      </c>
      <c r="H133" s="39"/>
      <c r="J133" s="4">
        <f>'[1]enrolment vs availed_PY (2)'!G14</f>
        <v>410311</v>
      </c>
    </row>
    <row r="134" spans="2:10" x14ac:dyDescent="0.25">
      <c r="B134" s="49">
        <v>5</v>
      </c>
      <c r="C134" s="44" t="s">
        <v>115</v>
      </c>
      <c r="D134" s="58">
        <v>239394</v>
      </c>
      <c r="E134" s="59">
        <f t="shared" si="12"/>
        <v>208624</v>
      </c>
      <c r="F134" s="17">
        <f t="shared" si="10"/>
        <v>-30770</v>
      </c>
      <c r="G134" s="47">
        <f t="shared" si="11"/>
        <v>-0.12853287885243572</v>
      </c>
      <c r="H134" s="39"/>
      <c r="J134" s="4">
        <f>'[1]enrolment vs availed_PY (2)'!G15</f>
        <v>239394</v>
      </c>
    </row>
    <row r="135" spans="2:10" x14ac:dyDescent="0.25">
      <c r="B135" s="49">
        <v>6</v>
      </c>
      <c r="C135" s="44" t="s">
        <v>116</v>
      </c>
      <c r="D135" s="58">
        <v>149444</v>
      </c>
      <c r="E135" s="59">
        <f t="shared" si="12"/>
        <v>138152</v>
      </c>
      <c r="F135" s="17">
        <f t="shared" si="10"/>
        <v>-11292</v>
      </c>
      <c r="G135" s="47">
        <f t="shared" si="11"/>
        <v>-7.5560076015095956E-2</v>
      </c>
      <c r="H135" s="39"/>
      <c r="J135" s="4">
        <f>'[1]enrolment vs availed_PY (2)'!G16</f>
        <v>149444</v>
      </c>
    </row>
    <row r="136" spans="2:10" x14ac:dyDescent="0.25">
      <c r="B136" s="49">
        <v>7</v>
      </c>
      <c r="C136" s="44" t="s">
        <v>117</v>
      </c>
      <c r="D136" s="58">
        <v>358573</v>
      </c>
      <c r="E136" s="59">
        <f t="shared" si="12"/>
        <v>335041</v>
      </c>
      <c r="F136" s="17">
        <f t="shared" si="10"/>
        <v>-23532</v>
      </c>
      <c r="G136" s="47">
        <f t="shared" si="11"/>
        <v>-6.5626804025958455E-2</v>
      </c>
      <c r="H136" s="39"/>
      <c r="J136" s="4">
        <f>'[1]enrolment vs availed_PY (2)'!G17</f>
        <v>358573</v>
      </c>
    </row>
    <row r="137" spans="2:10" x14ac:dyDescent="0.25">
      <c r="B137" s="49">
        <v>8</v>
      </c>
      <c r="C137" s="44" t="s">
        <v>118</v>
      </c>
      <c r="D137" s="58">
        <v>23861</v>
      </c>
      <c r="E137" s="59">
        <f t="shared" si="12"/>
        <v>23090</v>
      </c>
      <c r="F137" s="17">
        <f t="shared" si="10"/>
        <v>-771</v>
      </c>
      <c r="G137" s="47">
        <f t="shared" si="11"/>
        <v>-3.2312141150831898E-2</v>
      </c>
      <c r="H137" s="39"/>
      <c r="J137" s="4">
        <f>'[1]enrolment vs availed_PY (2)'!G18</f>
        <v>23861</v>
      </c>
    </row>
    <row r="138" spans="2:10" x14ac:dyDescent="0.25">
      <c r="B138" s="49">
        <v>9</v>
      </c>
      <c r="C138" s="44" t="s">
        <v>119</v>
      </c>
      <c r="D138" s="58">
        <v>370095</v>
      </c>
      <c r="E138" s="59">
        <f t="shared" si="12"/>
        <v>345165</v>
      </c>
      <c r="F138" s="17">
        <f t="shared" si="10"/>
        <v>-24930</v>
      </c>
      <c r="G138" s="47">
        <f t="shared" si="11"/>
        <v>-6.7361082965184615E-2</v>
      </c>
      <c r="H138" s="39"/>
      <c r="J138" s="4">
        <f>'[1]enrolment vs availed_PY (2)'!G19</f>
        <v>370095</v>
      </c>
    </row>
    <row r="139" spans="2:10" x14ac:dyDescent="0.25">
      <c r="B139" s="49">
        <v>10</v>
      </c>
      <c r="C139" s="44" t="s">
        <v>120</v>
      </c>
      <c r="D139" s="58">
        <v>325338</v>
      </c>
      <c r="E139" s="59">
        <f t="shared" si="12"/>
        <v>290577</v>
      </c>
      <c r="F139" s="17">
        <f t="shared" si="10"/>
        <v>-34761</v>
      </c>
      <c r="G139" s="47">
        <f t="shared" si="11"/>
        <v>-0.10684580344134408</v>
      </c>
      <c r="H139" s="39"/>
      <c r="J139" s="4">
        <f>'[1]enrolment vs availed_PY (2)'!G20</f>
        <v>325338</v>
      </c>
    </row>
    <row r="140" spans="2:10" x14ac:dyDescent="0.25">
      <c r="B140" s="49">
        <v>11</v>
      </c>
      <c r="C140" s="44" t="s">
        <v>121</v>
      </c>
      <c r="D140" s="58">
        <v>175745</v>
      </c>
      <c r="E140" s="59">
        <f t="shared" si="12"/>
        <v>162691</v>
      </c>
      <c r="F140" s="17">
        <f t="shared" si="10"/>
        <v>-13054</v>
      </c>
      <c r="G140" s="47">
        <f t="shared" si="11"/>
        <v>-7.427807334490312E-2</v>
      </c>
      <c r="H140" s="39"/>
      <c r="J140" s="4">
        <f>'[1]enrolment vs availed_PY (2)'!G21</f>
        <v>175745</v>
      </c>
    </row>
    <row r="141" spans="2:10" x14ac:dyDescent="0.25">
      <c r="B141" s="49">
        <v>12</v>
      </c>
      <c r="C141" s="44" t="s">
        <v>122</v>
      </c>
      <c r="D141" s="58">
        <v>120161</v>
      </c>
      <c r="E141" s="59">
        <f t="shared" si="12"/>
        <v>107319</v>
      </c>
      <c r="F141" s="17">
        <f t="shared" si="10"/>
        <v>-12842</v>
      </c>
      <c r="G141" s="47">
        <f t="shared" si="11"/>
        <v>-0.106873278351545</v>
      </c>
      <c r="H141" s="39"/>
      <c r="J141" s="4">
        <f>'[1]enrolment vs availed_PY (2)'!G22</f>
        <v>120161</v>
      </c>
    </row>
    <row r="142" spans="2:10" x14ac:dyDescent="0.25">
      <c r="B142" s="49">
        <v>13</v>
      </c>
      <c r="C142" s="44" t="s">
        <v>123</v>
      </c>
      <c r="D142" s="58">
        <v>425651</v>
      </c>
      <c r="E142" s="59">
        <f t="shared" si="12"/>
        <v>394139</v>
      </c>
      <c r="F142" s="17">
        <f t="shared" si="10"/>
        <v>-31512</v>
      </c>
      <c r="G142" s="47">
        <f t="shared" si="11"/>
        <v>-7.4032482009909528E-2</v>
      </c>
      <c r="H142" s="39"/>
      <c r="J142" s="4">
        <f>'[1]enrolment vs availed_PY (2)'!G23</f>
        <v>425651</v>
      </c>
    </row>
    <row r="143" spans="2:10" x14ac:dyDescent="0.25">
      <c r="B143" s="49">
        <v>14</v>
      </c>
      <c r="C143" s="44" t="s">
        <v>124</v>
      </c>
      <c r="D143" s="58">
        <v>699014</v>
      </c>
      <c r="E143" s="59">
        <f t="shared" si="12"/>
        <v>650907</v>
      </c>
      <c r="F143" s="17">
        <f t="shared" si="10"/>
        <v>-48107</v>
      </c>
      <c r="G143" s="47">
        <f t="shared" si="11"/>
        <v>-6.8821225325959134E-2</v>
      </c>
      <c r="H143" s="39"/>
      <c r="J143" s="4">
        <f>'[1]enrolment vs availed_PY (2)'!G24</f>
        <v>699014</v>
      </c>
    </row>
    <row r="144" spans="2:10" x14ac:dyDescent="0.25">
      <c r="B144" s="49">
        <v>15</v>
      </c>
      <c r="C144" s="44" t="s">
        <v>125</v>
      </c>
      <c r="D144" s="58">
        <v>428290</v>
      </c>
      <c r="E144" s="59">
        <f t="shared" si="12"/>
        <v>405679</v>
      </c>
      <c r="F144" s="17">
        <f t="shared" si="10"/>
        <v>-22611</v>
      </c>
      <c r="G144" s="47">
        <f t="shared" si="11"/>
        <v>-5.2793667841882837E-2</v>
      </c>
      <c r="H144" s="39"/>
      <c r="J144" s="4">
        <f>'[1]enrolment vs availed_PY (2)'!G25</f>
        <v>428290</v>
      </c>
    </row>
    <row r="145" spans="2:10" x14ac:dyDescent="0.25">
      <c r="B145" s="49">
        <v>16</v>
      </c>
      <c r="C145" s="44" t="s">
        <v>126</v>
      </c>
      <c r="D145" s="58">
        <v>428405</v>
      </c>
      <c r="E145" s="59">
        <f t="shared" si="12"/>
        <v>400702</v>
      </c>
      <c r="F145" s="17">
        <f t="shared" si="10"/>
        <v>-27703</v>
      </c>
      <c r="G145" s="47">
        <f t="shared" si="11"/>
        <v>-6.4665445081173195E-2</v>
      </c>
      <c r="H145" s="39"/>
      <c r="J145" s="4">
        <f>'[1]enrolment vs availed_PY (2)'!G26</f>
        <v>428405</v>
      </c>
    </row>
    <row r="146" spans="2:10" x14ac:dyDescent="0.25">
      <c r="B146" s="49">
        <v>17</v>
      </c>
      <c r="C146" s="44" t="s">
        <v>127</v>
      </c>
      <c r="D146" s="58">
        <v>385508</v>
      </c>
      <c r="E146" s="59">
        <f t="shared" si="12"/>
        <v>362135</v>
      </c>
      <c r="F146" s="17">
        <f t="shared" si="10"/>
        <v>-23373</v>
      </c>
      <c r="G146" s="47">
        <f t="shared" si="11"/>
        <v>-6.0629092003278789E-2</v>
      </c>
      <c r="H146" s="39"/>
      <c r="J146" s="4">
        <f>'[1]enrolment vs availed_PY (2)'!G27</f>
        <v>385508</v>
      </c>
    </row>
    <row r="147" spans="2:10" x14ac:dyDescent="0.25">
      <c r="B147" s="49">
        <v>18</v>
      </c>
      <c r="C147" s="44" t="s">
        <v>128</v>
      </c>
      <c r="D147" s="58">
        <v>636847</v>
      </c>
      <c r="E147" s="59">
        <f t="shared" si="12"/>
        <v>596134</v>
      </c>
      <c r="F147" s="17">
        <f t="shared" si="10"/>
        <v>-40713</v>
      </c>
      <c r="G147" s="47">
        <f t="shared" si="11"/>
        <v>-6.3929012777009228E-2</v>
      </c>
      <c r="H147" s="39"/>
      <c r="J147" s="4">
        <f>'[1]enrolment vs availed_PY (2)'!G28</f>
        <v>636847</v>
      </c>
    </row>
    <row r="148" spans="2:10" x14ac:dyDescent="0.25">
      <c r="B148" s="49">
        <v>19</v>
      </c>
      <c r="C148" s="44" t="s">
        <v>129</v>
      </c>
      <c r="D148" s="58">
        <v>670895</v>
      </c>
      <c r="E148" s="59">
        <f t="shared" si="12"/>
        <v>601106</v>
      </c>
      <c r="F148" s="17">
        <f t="shared" si="10"/>
        <v>-69789</v>
      </c>
      <c r="G148" s="47">
        <f t="shared" si="11"/>
        <v>-0.10402372949567369</v>
      </c>
      <c r="H148" s="39"/>
      <c r="J148" s="4">
        <f>'[1]enrolment vs availed_PY (2)'!G29</f>
        <v>670895</v>
      </c>
    </row>
    <row r="149" spans="2:10" x14ac:dyDescent="0.25">
      <c r="B149" s="49">
        <v>20</v>
      </c>
      <c r="C149" s="44" t="s">
        <v>130</v>
      </c>
      <c r="D149" s="58">
        <v>315274</v>
      </c>
      <c r="E149" s="59">
        <f t="shared" si="12"/>
        <v>297127</v>
      </c>
      <c r="F149" s="17">
        <f t="shared" si="10"/>
        <v>-18147</v>
      </c>
      <c r="G149" s="47">
        <f t="shared" si="11"/>
        <v>-5.7559456219034869E-2</v>
      </c>
      <c r="H149" s="39"/>
      <c r="J149" s="4">
        <f>'[1]enrolment vs availed_PY (2)'!G30</f>
        <v>315274</v>
      </c>
    </row>
    <row r="150" spans="2:10" x14ac:dyDescent="0.25">
      <c r="B150" s="49">
        <v>21</v>
      </c>
      <c r="C150" s="48" t="s">
        <v>131</v>
      </c>
      <c r="D150" s="17">
        <v>69572</v>
      </c>
      <c r="E150" s="59">
        <f t="shared" si="12"/>
        <v>64524</v>
      </c>
      <c r="F150" s="17">
        <f t="shared" si="10"/>
        <v>-5048</v>
      </c>
      <c r="G150" s="47">
        <f t="shared" si="11"/>
        <v>-7.2557925602253784E-2</v>
      </c>
      <c r="H150" s="60"/>
      <c r="I150" s="5"/>
      <c r="J150" s="4">
        <f>'[1]enrolment vs availed_PY (2)'!G31</f>
        <v>69572</v>
      </c>
    </row>
    <row r="151" spans="2:10" x14ac:dyDescent="0.25">
      <c r="B151" s="43">
        <v>22</v>
      </c>
      <c r="C151" s="48" t="s">
        <v>169</v>
      </c>
      <c r="D151" s="17">
        <v>185258</v>
      </c>
      <c r="E151" s="59">
        <f t="shared" si="12"/>
        <v>175552</v>
      </c>
      <c r="F151" s="17">
        <f t="shared" si="10"/>
        <v>-9706</v>
      </c>
      <c r="G151" s="47">
        <f t="shared" si="11"/>
        <v>-5.2391799544419138E-2</v>
      </c>
      <c r="H151" s="60"/>
      <c r="I151" s="5"/>
      <c r="J151" s="4">
        <f>'[1]enrolment vs availed_PY (2)'!G32</f>
        <v>185258</v>
      </c>
    </row>
    <row r="152" spans="2:10" x14ac:dyDescent="0.25">
      <c r="B152" s="43">
        <v>23</v>
      </c>
      <c r="C152" s="48" t="s">
        <v>170</v>
      </c>
      <c r="D152" s="17">
        <v>110838</v>
      </c>
      <c r="E152" s="59">
        <f t="shared" si="12"/>
        <v>102511</v>
      </c>
      <c r="F152" s="17">
        <f t="shared" si="10"/>
        <v>-8327</v>
      </c>
      <c r="G152" s="47">
        <f t="shared" si="11"/>
        <v>-7.5127663797614541E-2</v>
      </c>
      <c r="H152" s="60"/>
      <c r="I152" s="5"/>
      <c r="J152" s="4">
        <f>'[1]enrolment vs availed_PY (2)'!G33</f>
        <v>110838</v>
      </c>
    </row>
    <row r="153" spans="2:10" x14ac:dyDescent="0.25">
      <c r="B153" s="49">
        <v>24</v>
      </c>
      <c r="C153" s="48" t="s">
        <v>171</v>
      </c>
      <c r="D153" s="17">
        <v>15250</v>
      </c>
      <c r="E153" s="59">
        <f t="shared" si="12"/>
        <v>14115</v>
      </c>
      <c r="F153" s="17">
        <f t="shared" si="10"/>
        <v>-1135</v>
      </c>
      <c r="G153" s="47">
        <f t="shared" si="11"/>
        <v>-7.4426229508196717E-2</v>
      </c>
      <c r="H153" s="60"/>
      <c r="I153" s="5"/>
      <c r="J153" s="4">
        <f>'[1]enrolment vs availed_PY (2)'!G34</f>
        <v>15250</v>
      </c>
    </row>
    <row r="154" spans="2:10" s="5" customFormat="1" x14ac:dyDescent="0.25">
      <c r="B154" s="14"/>
      <c r="C154" s="54" t="s">
        <v>29</v>
      </c>
      <c r="D154" s="22">
        <f>SUM(D130:D153)</f>
        <v>7294946</v>
      </c>
      <c r="E154" s="22">
        <f>SUM(E130:E153)</f>
        <v>6753947</v>
      </c>
      <c r="F154" s="22">
        <f t="shared" si="10"/>
        <v>-540999</v>
      </c>
      <c r="G154" s="18">
        <f t="shared" si="11"/>
        <v>-7.4160795707055263E-2</v>
      </c>
      <c r="H154" s="39">
        <f>E154/D154</f>
        <v>0.92583920429294475</v>
      </c>
      <c r="I154" s="4"/>
      <c r="J154" s="5">
        <f>SUM(J130:J153)</f>
        <v>7294946</v>
      </c>
    </row>
    <row r="155" spans="2:10" s="5" customFormat="1" ht="12.95" customHeight="1" x14ac:dyDescent="0.25">
      <c r="B155" s="27"/>
      <c r="C155" s="53"/>
      <c r="D155" s="53"/>
      <c r="E155" s="53"/>
      <c r="F155" s="61"/>
      <c r="G155" s="30"/>
      <c r="H155" s="39"/>
      <c r="I155" s="4"/>
    </row>
    <row r="156" spans="2:10" x14ac:dyDescent="0.25">
      <c r="B156" s="429" t="s">
        <v>312</v>
      </c>
      <c r="C156" s="429"/>
      <c r="D156" s="429"/>
      <c r="E156" s="429"/>
      <c r="F156" s="429"/>
      <c r="G156" s="429"/>
      <c r="H156" s="39"/>
    </row>
    <row r="157" spans="2:10" ht="30" x14ac:dyDescent="0.25">
      <c r="B157" s="11" t="s">
        <v>22</v>
      </c>
      <c r="C157" s="11" t="s">
        <v>23</v>
      </c>
      <c r="D157" s="11" t="s">
        <v>226</v>
      </c>
      <c r="E157" s="11" t="s">
        <v>144</v>
      </c>
      <c r="F157" s="41" t="s">
        <v>6</v>
      </c>
      <c r="G157" s="11" t="s">
        <v>30</v>
      </c>
      <c r="H157" s="39"/>
    </row>
    <row r="158" spans="2:10" ht="18.75" customHeight="1" x14ac:dyDescent="0.25">
      <c r="B158" s="42" t="s">
        <v>148</v>
      </c>
      <c r="C158" s="42" t="s">
        <v>149</v>
      </c>
      <c r="D158" s="42" t="s">
        <v>150</v>
      </c>
      <c r="E158" s="42" t="s">
        <v>151</v>
      </c>
      <c r="F158" s="11" t="s">
        <v>31</v>
      </c>
      <c r="G158" s="11">
        <v>6</v>
      </c>
      <c r="H158" s="39"/>
    </row>
    <row r="159" spans="2:10" x14ac:dyDescent="0.25">
      <c r="B159" s="49">
        <v>1</v>
      </c>
      <c r="C159" s="44" t="s">
        <v>135</v>
      </c>
      <c r="D159" s="58">
        <v>76315</v>
      </c>
      <c r="E159" s="59">
        <f>E217</f>
        <v>73606</v>
      </c>
      <c r="F159" s="17">
        <f t="shared" ref="F159:F183" si="13">E159-D159</f>
        <v>-2709</v>
      </c>
      <c r="G159" s="47">
        <f t="shared" ref="G159:G183" si="14">F159/D159</f>
        <v>-3.549760859595099E-2</v>
      </c>
      <c r="H159" s="39"/>
      <c r="J159" s="4">
        <f>'[1]enrolment vs availed_UPY (2)'!G11</f>
        <v>76315</v>
      </c>
    </row>
    <row r="160" spans="2:10" x14ac:dyDescent="0.25">
      <c r="B160" s="49">
        <v>2</v>
      </c>
      <c r="C160" s="44" t="s">
        <v>112</v>
      </c>
      <c r="D160" s="58">
        <v>172545</v>
      </c>
      <c r="E160" s="59">
        <f t="shared" ref="E160:E182" si="15">E218</f>
        <v>164695</v>
      </c>
      <c r="F160" s="17">
        <f t="shared" si="13"/>
        <v>-7850</v>
      </c>
      <c r="G160" s="47">
        <f t="shared" si="14"/>
        <v>-4.5495378017328815E-2</v>
      </c>
      <c r="H160" s="39"/>
      <c r="J160" s="4">
        <f>'[1]enrolment vs availed_UPY (2)'!G12</f>
        <v>172545</v>
      </c>
    </row>
    <row r="161" spans="2:10" x14ac:dyDescent="0.25">
      <c r="B161" s="49">
        <v>3</v>
      </c>
      <c r="C161" s="44" t="s">
        <v>113</v>
      </c>
      <c r="D161" s="58">
        <v>215930</v>
      </c>
      <c r="E161" s="59">
        <f t="shared" si="15"/>
        <v>209129</v>
      </c>
      <c r="F161" s="17">
        <f t="shared" si="13"/>
        <v>-6801</v>
      </c>
      <c r="G161" s="47">
        <f t="shared" si="14"/>
        <v>-3.1496318251285141E-2</v>
      </c>
      <c r="H161" s="39"/>
      <c r="J161" s="4">
        <f>'[1]enrolment vs availed_UPY (2)'!G13</f>
        <v>215930</v>
      </c>
    </row>
    <row r="162" spans="2:10" x14ac:dyDescent="0.25">
      <c r="B162" s="49">
        <v>4</v>
      </c>
      <c r="C162" s="44" t="s">
        <v>164</v>
      </c>
      <c r="D162" s="58">
        <v>186132</v>
      </c>
      <c r="E162" s="59">
        <f t="shared" si="15"/>
        <v>179825</v>
      </c>
      <c r="F162" s="17">
        <f t="shared" si="13"/>
        <v>-6307</v>
      </c>
      <c r="G162" s="47">
        <f t="shared" si="14"/>
        <v>-3.3884555046955922E-2</v>
      </c>
      <c r="H162" s="39"/>
      <c r="J162" s="4">
        <f>'[1]enrolment vs availed_UPY (2)'!G14</f>
        <v>186132</v>
      </c>
    </row>
    <row r="163" spans="2:10" x14ac:dyDescent="0.25">
      <c r="B163" s="49">
        <v>5</v>
      </c>
      <c r="C163" s="44" t="s">
        <v>115</v>
      </c>
      <c r="D163" s="58">
        <v>187680</v>
      </c>
      <c r="E163" s="59">
        <f t="shared" si="15"/>
        <v>174443</v>
      </c>
      <c r="F163" s="17">
        <f t="shared" si="13"/>
        <v>-13237</v>
      </c>
      <c r="G163" s="47">
        <f t="shared" si="14"/>
        <v>-7.052962489343563E-2</v>
      </c>
      <c r="H163" s="39" t="s">
        <v>15</v>
      </c>
      <c r="J163" s="4">
        <f>'[1]enrolment vs availed_UPY (2)'!G15</f>
        <v>187680</v>
      </c>
    </row>
    <row r="164" spans="2:10" x14ac:dyDescent="0.25">
      <c r="B164" s="49">
        <v>6</v>
      </c>
      <c r="C164" s="44" t="s">
        <v>116</v>
      </c>
      <c r="D164" s="58">
        <v>99008</v>
      </c>
      <c r="E164" s="59">
        <f t="shared" si="15"/>
        <v>95493</v>
      </c>
      <c r="F164" s="17">
        <f t="shared" si="13"/>
        <v>-3515</v>
      </c>
      <c r="G164" s="47">
        <f t="shared" si="14"/>
        <v>-3.5502181641887523E-2</v>
      </c>
      <c r="H164" s="39"/>
      <c r="J164" s="4">
        <f>'[1]enrolment vs availed_UPY (2)'!G16</f>
        <v>99008</v>
      </c>
    </row>
    <row r="165" spans="2:10" x14ac:dyDescent="0.25">
      <c r="B165" s="49">
        <v>7</v>
      </c>
      <c r="C165" s="44" t="s">
        <v>117</v>
      </c>
      <c r="D165" s="58">
        <v>177857</v>
      </c>
      <c r="E165" s="59">
        <f t="shared" si="15"/>
        <v>174530</v>
      </c>
      <c r="F165" s="17">
        <f t="shared" si="13"/>
        <v>-3327</v>
      </c>
      <c r="G165" s="47">
        <f t="shared" si="14"/>
        <v>-1.8706039121316562E-2</v>
      </c>
      <c r="H165" s="39"/>
      <c r="J165" s="4">
        <f>'[1]enrolment vs availed_UPY (2)'!G17</f>
        <v>177857</v>
      </c>
    </row>
    <row r="166" spans="2:10" x14ac:dyDescent="0.25">
      <c r="B166" s="49">
        <v>8</v>
      </c>
      <c r="C166" s="44" t="s">
        <v>118</v>
      </c>
      <c r="D166" s="58">
        <v>17089</v>
      </c>
      <c r="E166" s="59">
        <f t="shared" si="15"/>
        <v>16482</v>
      </c>
      <c r="F166" s="17">
        <f t="shared" si="13"/>
        <v>-607</v>
      </c>
      <c r="G166" s="47">
        <f t="shared" si="14"/>
        <v>-3.551992509801627E-2</v>
      </c>
      <c r="H166" s="39"/>
      <c r="J166" s="4">
        <f>'[1]enrolment vs availed_UPY (2)'!G18</f>
        <v>17089</v>
      </c>
    </row>
    <row r="167" spans="2:10" x14ac:dyDescent="0.25">
      <c r="B167" s="49">
        <v>9</v>
      </c>
      <c r="C167" s="44" t="s">
        <v>119</v>
      </c>
      <c r="D167" s="58">
        <v>185212</v>
      </c>
      <c r="E167" s="59">
        <f t="shared" si="15"/>
        <v>180080</v>
      </c>
      <c r="F167" s="17">
        <f t="shared" si="13"/>
        <v>-5132</v>
      </c>
      <c r="G167" s="47">
        <f t="shared" si="14"/>
        <v>-2.7708787767531263E-2</v>
      </c>
      <c r="H167" s="39"/>
      <c r="J167" s="4">
        <f>'[1]enrolment vs availed_UPY (2)'!G19</f>
        <v>185212</v>
      </c>
    </row>
    <row r="168" spans="2:10" x14ac:dyDescent="0.25">
      <c r="B168" s="49">
        <v>10</v>
      </c>
      <c r="C168" s="44" t="s">
        <v>120</v>
      </c>
      <c r="D168" s="58">
        <v>169223</v>
      </c>
      <c r="E168" s="59">
        <f t="shared" si="15"/>
        <v>160441</v>
      </c>
      <c r="F168" s="17">
        <f t="shared" si="13"/>
        <v>-8782</v>
      </c>
      <c r="G168" s="47">
        <f t="shared" si="14"/>
        <v>-5.1896018862684148E-2</v>
      </c>
      <c r="H168" s="39"/>
      <c r="J168" s="4">
        <f>'[1]enrolment vs availed_UPY (2)'!G20</f>
        <v>169223</v>
      </c>
    </row>
    <row r="169" spans="2:10" x14ac:dyDescent="0.25">
      <c r="B169" s="49">
        <v>11</v>
      </c>
      <c r="C169" s="44" t="s">
        <v>121</v>
      </c>
      <c r="D169" s="58">
        <v>111376</v>
      </c>
      <c r="E169" s="59">
        <f t="shared" si="15"/>
        <v>107902</v>
      </c>
      <c r="F169" s="17">
        <f t="shared" si="13"/>
        <v>-3474</v>
      </c>
      <c r="G169" s="47">
        <f t="shared" si="14"/>
        <v>-3.1191639132308577E-2</v>
      </c>
      <c r="H169" s="39"/>
      <c r="I169" s="23"/>
      <c r="J169" s="4">
        <f>'[1]enrolment vs availed_UPY (2)'!G21</f>
        <v>111376</v>
      </c>
    </row>
    <row r="170" spans="2:10" x14ac:dyDescent="0.25">
      <c r="B170" s="49">
        <v>12</v>
      </c>
      <c r="C170" s="44" t="s">
        <v>122</v>
      </c>
      <c r="D170" s="58">
        <v>126984</v>
      </c>
      <c r="E170" s="59">
        <f t="shared" si="15"/>
        <v>120892</v>
      </c>
      <c r="F170" s="17">
        <f t="shared" si="13"/>
        <v>-6092</v>
      </c>
      <c r="G170" s="47">
        <f t="shared" si="14"/>
        <v>-4.7974547974547976E-2</v>
      </c>
      <c r="H170" s="39"/>
      <c r="I170" s="4" t="s">
        <v>15</v>
      </c>
      <c r="J170" s="4">
        <f>'[1]enrolment vs availed_UPY (2)'!G22</f>
        <v>126984</v>
      </c>
    </row>
    <row r="171" spans="2:10" x14ac:dyDescent="0.25">
      <c r="B171" s="49">
        <v>13</v>
      </c>
      <c r="C171" s="44" t="s">
        <v>123</v>
      </c>
      <c r="D171" s="58">
        <v>239637</v>
      </c>
      <c r="E171" s="59">
        <f t="shared" si="15"/>
        <v>232712</v>
      </c>
      <c r="F171" s="17">
        <f t="shared" si="13"/>
        <v>-6925</v>
      </c>
      <c r="G171" s="47">
        <f t="shared" si="14"/>
        <v>-2.8897874702153672E-2</v>
      </c>
      <c r="H171" s="39"/>
      <c r="J171" s="4">
        <f>'[1]enrolment vs availed_UPY (2)'!G23</f>
        <v>239637</v>
      </c>
    </row>
    <row r="172" spans="2:10" x14ac:dyDescent="0.25">
      <c r="B172" s="49">
        <v>14</v>
      </c>
      <c r="C172" s="44" t="s">
        <v>124</v>
      </c>
      <c r="D172" s="58">
        <v>520768</v>
      </c>
      <c r="E172" s="59">
        <f t="shared" si="15"/>
        <v>509573</v>
      </c>
      <c r="F172" s="17">
        <f t="shared" si="13"/>
        <v>-11195</v>
      </c>
      <c r="G172" s="47">
        <f t="shared" si="14"/>
        <v>-2.1497096595796978E-2</v>
      </c>
      <c r="H172" s="39"/>
      <c r="J172" s="4">
        <f>'[1]enrolment vs availed_UPY (2)'!G24</f>
        <v>520768</v>
      </c>
    </row>
    <row r="173" spans="2:10" x14ac:dyDescent="0.25">
      <c r="B173" s="49">
        <v>15</v>
      </c>
      <c r="C173" s="44" t="s">
        <v>125</v>
      </c>
      <c r="D173" s="58">
        <v>228188</v>
      </c>
      <c r="E173" s="59">
        <f t="shared" si="15"/>
        <v>219563</v>
      </c>
      <c r="F173" s="17">
        <f t="shared" si="13"/>
        <v>-8625</v>
      </c>
      <c r="G173" s="47">
        <f t="shared" si="14"/>
        <v>-3.7797780777253841E-2</v>
      </c>
      <c r="H173" s="39"/>
      <c r="J173" s="4">
        <f>'[1]enrolment vs availed_UPY (2)'!G25</f>
        <v>228188</v>
      </c>
    </row>
    <row r="174" spans="2:10" x14ac:dyDescent="0.25">
      <c r="B174" s="49">
        <v>16</v>
      </c>
      <c r="C174" s="44" t="s">
        <v>126</v>
      </c>
      <c r="D174" s="58">
        <v>236280</v>
      </c>
      <c r="E174" s="59">
        <f t="shared" si="15"/>
        <v>227640</v>
      </c>
      <c r="F174" s="17">
        <f t="shared" si="13"/>
        <v>-8640</v>
      </c>
      <c r="G174" s="47">
        <f t="shared" si="14"/>
        <v>-3.6566785170137124E-2</v>
      </c>
      <c r="H174" s="39"/>
      <c r="J174" s="4">
        <f>'[1]enrolment vs availed_UPY (2)'!G26</f>
        <v>236280</v>
      </c>
    </row>
    <row r="175" spans="2:10" x14ac:dyDescent="0.25">
      <c r="B175" s="49">
        <v>17</v>
      </c>
      <c r="C175" s="44" t="s">
        <v>127</v>
      </c>
      <c r="D175" s="58">
        <v>236797</v>
      </c>
      <c r="E175" s="59">
        <f t="shared" si="15"/>
        <v>228888</v>
      </c>
      <c r="F175" s="17">
        <f t="shared" si="13"/>
        <v>-7909</v>
      </c>
      <c r="G175" s="47">
        <f t="shared" si="14"/>
        <v>-3.3399916384075815E-2</v>
      </c>
      <c r="H175" s="39"/>
      <c r="J175" s="4">
        <f>'[1]enrolment vs availed_UPY (2)'!G27</f>
        <v>236797</v>
      </c>
    </row>
    <row r="176" spans="2:10" x14ac:dyDescent="0.25">
      <c r="B176" s="49">
        <v>18</v>
      </c>
      <c r="C176" s="44" t="s">
        <v>128</v>
      </c>
      <c r="D176" s="58">
        <v>318981</v>
      </c>
      <c r="E176" s="59">
        <f t="shared" si="15"/>
        <v>307468</v>
      </c>
      <c r="F176" s="17">
        <f t="shared" si="13"/>
        <v>-11513</v>
      </c>
      <c r="G176" s="47">
        <f t="shared" si="14"/>
        <v>-3.6093058834225235E-2</v>
      </c>
      <c r="H176" s="39"/>
      <c r="J176" s="4">
        <f>'[1]enrolment vs availed_UPY (2)'!G28</f>
        <v>318981</v>
      </c>
    </row>
    <row r="177" spans="2:15" x14ac:dyDescent="0.25">
      <c r="B177" s="49">
        <v>19</v>
      </c>
      <c r="C177" s="44" t="s">
        <v>129</v>
      </c>
      <c r="D177" s="58">
        <v>411994</v>
      </c>
      <c r="E177" s="59">
        <f t="shared" si="15"/>
        <v>399592</v>
      </c>
      <c r="F177" s="17">
        <f t="shared" si="13"/>
        <v>-12402</v>
      </c>
      <c r="G177" s="47">
        <f t="shared" si="14"/>
        <v>-3.0102380131749491E-2</v>
      </c>
      <c r="H177" s="39"/>
      <c r="I177" s="4" t="s">
        <v>15</v>
      </c>
      <c r="J177" s="4">
        <f>'[1]enrolment vs availed_UPY (2)'!G29</f>
        <v>411994</v>
      </c>
    </row>
    <row r="178" spans="2:15" x14ac:dyDescent="0.25">
      <c r="B178" s="49">
        <v>20</v>
      </c>
      <c r="C178" s="44" t="s">
        <v>130</v>
      </c>
      <c r="D178" s="58">
        <v>160993</v>
      </c>
      <c r="E178" s="59">
        <f t="shared" si="15"/>
        <v>155053</v>
      </c>
      <c r="F178" s="17">
        <f t="shared" si="13"/>
        <v>-5940</v>
      </c>
      <c r="G178" s="47">
        <f t="shared" si="14"/>
        <v>-3.6896014112414825E-2</v>
      </c>
      <c r="H178" s="39"/>
      <c r="J178" s="4">
        <f>'[1]enrolment vs availed_UPY (2)'!G30</f>
        <v>160993</v>
      </c>
    </row>
    <row r="179" spans="2:15" x14ac:dyDescent="0.25">
      <c r="B179" s="49">
        <v>21</v>
      </c>
      <c r="C179" s="48" t="s">
        <v>131</v>
      </c>
      <c r="D179" s="17">
        <v>46277</v>
      </c>
      <c r="E179" s="59">
        <f t="shared" si="15"/>
        <v>44357</v>
      </c>
      <c r="F179" s="17">
        <f t="shared" si="13"/>
        <v>-1920</v>
      </c>
      <c r="G179" s="47">
        <f t="shared" si="14"/>
        <v>-4.1489292737212871E-2</v>
      </c>
      <c r="H179" s="39"/>
      <c r="J179" s="4">
        <f>'[1]enrolment vs availed_UPY (2)'!G31</f>
        <v>46277</v>
      </c>
    </row>
    <row r="180" spans="2:15" x14ac:dyDescent="0.25">
      <c r="B180" s="43">
        <v>22</v>
      </c>
      <c r="C180" s="48" t="s">
        <v>169</v>
      </c>
      <c r="D180" s="17">
        <v>96293</v>
      </c>
      <c r="E180" s="59">
        <f t="shared" si="15"/>
        <v>93979</v>
      </c>
      <c r="F180" s="17">
        <f t="shared" si="13"/>
        <v>-2314</v>
      </c>
      <c r="G180" s="47">
        <f t="shared" si="14"/>
        <v>-2.4030822593542625E-2</v>
      </c>
      <c r="H180" s="39"/>
      <c r="J180" s="4">
        <f>'[1]enrolment vs availed_UPY (2)'!G32</f>
        <v>96293</v>
      </c>
    </row>
    <row r="181" spans="2:15" x14ac:dyDescent="0.25">
      <c r="B181" s="43">
        <v>23</v>
      </c>
      <c r="C181" s="48" t="s">
        <v>170</v>
      </c>
      <c r="D181" s="17">
        <v>52484</v>
      </c>
      <c r="E181" s="59">
        <f t="shared" si="15"/>
        <v>51131</v>
      </c>
      <c r="F181" s="17">
        <f t="shared" si="13"/>
        <v>-1353</v>
      </c>
      <c r="G181" s="47">
        <f t="shared" si="14"/>
        <v>-2.5779285115463759E-2</v>
      </c>
      <c r="H181" s="39"/>
      <c r="J181" s="4">
        <f>'[1]enrolment vs availed_UPY (2)'!G33</f>
        <v>52484</v>
      </c>
    </row>
    <row r="182" spans="2:15" x14ac:dyDescent="0.25">
      <c r="B182" s="49">
        <v>24</v>
      </c>
      <c r="C182" s="48" t="s">
        <v>171</v>
      </c>
      <c r="D182" s="17">
        <v>10257</v>
      </c>
      <c r="E182" s="59">
        <f t="shared" si="15"/>
        <v>9791</v>
      </c>
      <c r="F182" s="17">
        <f t="shared" si="13"/>
        <v>-466</v>
      </c>
      <c r="G182" s="47">
        <f t="shared" si="14"/>
        <v>-4.5432387637710833E-2</v>
      </c>
      <c r="H182" s="39"/>
      <c r="J182" s="4">
        <f>'[1]enrolment vs availed_UPY (2)'!G34</f>
        <v>10257</v>
      </c>
    </row>
    <row r="183" spans="2:15" x14ac:dyDescent="0.25">
      <c r="B183" s="49"/>
      <c r="C183" s="50" t="s">
        <v>29</v>
      </c>
      <c r="D183" s="22">
        <f>SUM(D159:D182)</f>
        <v>4284300</v>
      </c>
      <c r="E183" s="22">
        <f t="shared" ref="E183" si="16">SUM(E159:E182)</f>
        <v>4137265</v>
      </c>
      <c r="F183" s="22">
        <f t="shared" si="13"/>
        <v>-147035</v>
      </c>
      <c r="G183" s="18">
        <f t="shared" si="14"/>
        <v>-3.4319492099059358E-2</v>
      </c>
      <c r="H183" s="39">
        <f>E183/D183</f>
        <v>0.96568050790094062</v>
      </c>
      <c r="J183" s="4">
        <f>SUM(J159:J182)</f>
        <v>4284300</v>
      </c>
    </row>
    <row r="184" spans="2:15" ht="12.95" customHeight="1" x14ac:dyDescent="0.25">
      <c r="B184" s="55"/>
      <c r="C184" s="52"/>
      <c r="D184" s="62"/>
      <c r="E184" s="63"/>
      <c r="F184" s="64"/>
      <c r="G184" s="65"/>
      <c r="H184" s="39"/>
    </row>
    <row r="185" spans="2:15" ht="13.9" customHeight="1" x14ac:dyDescent="0.25">
      <c r="B185" s="423" t="s">
        <v>279</v>
      </c>
      <c r="C185" s="423"/>
      <c r="D185" s="423"/>
      <c r="E185" s="423"/>
      <c r="F185" s="423"/>
      <c r="G185" s="423"/>
      <c r="H185" s="423"/>
    </row>
    <row r="186" spans="2:15" ht="45" x14ac:dyDescent="0.25">
      <c r="B186" s="11" t="s">
        <v>22</v>
      </c>
      <c r="C186" s="11" t="s">
        <v>23</v>
      </c>
      <c r="D186" s="11" t="s">
        <v>227</v>
      </c>
      <c r="E186" s="11" t="s">
        <v>144</v>
      </c>
      <c r="F186" s="41" t="s">
        <v>6</v>
      </c>
      <c r="G186" s="11" t="s">
        <v>30</v>
      </c>
      <c r="H186" s="39"/>
      <c r="J186" s="406" t="s">
        <v>288</v>
      </c>
      <c r="K186" s="406"/>
      <c r="L186" s="406"/>
      <c r="M186" s="406" t="s">
        <v>289</v>
      </c>
      <c r="N186" s="406"/>
      <c r="O186" s="406"/>
    </row>
    <row r="187" spans="2:15" ht="24.75" customHeight="1" x14ac:dyDescent="0.25">
      <c r="B187" s="42" t="s">
        <v>148</v>
      </c>
      <c r="C187" s="42" t="s">
        <v>149</v>
      </c>
      <c r="D187" s="42" t="s">
        <v>150</v>
      </c>
      <c r="E187" s="42" t="s">
        <v>151</v>
      </c>
      <c r="F187" s="11" t="s">
        <v>31</v>
      </c>
      <c r="G187" s="42" t="s">
        <v>165</v>
      </c>
      <c r="H187" s="39"/>
      <c r="J187" s="4" t="s">
        <v>287</v>
      </c>
      <c r="K187" s="4" t="s">
        <v>163</v>
      </c>
      <c r="L187" s="4" t="s">
        <v>11</v>
      </c>
      <c r="M187" s="4" t="s">
        <v>287</v>
      </c>
      <c r="N187" s="4" t="s">
        <v>163</v>
      </c>
      <c r="O187" s="4" t="s">
        <v>11</v>
      </c>
    </row>
    <row r="188" spans="2:15" x14ac:dyDescent="0.25">
      <c r="B188" s="49">
        <v>1</v>
      </c>
      <c r="C188" s="66" t="s">
        <v>135</v>
      </c>
      <c r="D188" s="45">
        <v>91709</v>
      </c>
      <c r="E188" s="59">
        <v>95511</v>
      </c>
      <c r="F188" s="17">
        <f t="shared" ref="F188:F212" si="17">E188-D188</f>
        <v>3802</v>
      </c>
      <c r="G188" s="47">
        <f t="shared" ref="G188:G212" si="18">F188/D188</f>
        <v>4.1457217939351643E-2</v>
      </c>
      <c r="H188" s="39"/>
      <c r="J188" s="4">
        <f>'[1]T5_PLAN_vs_PRFM (2)'!D12</f>
        <v>91313</v>
      </c>
      <c r="K188" s="4">
        <f>'[1]T5B_PLAN_vs_PRFM  (3)'!D12</f>
        <v>396</v>
      </c>
      <c r="L188" s="4">
        <f>K188+J188</f>
        <v>91709</v>
      </c>
      <c r="M188" s="23">
        <f>'[1]T5_PLAN_vs_PRFM (2)'!J12</f>
        <v>95085</v>
      </c>
      <c r="N188" s="4">
        <f>'[1]T5B_PLAN_vs_PRFM  (3)'!J12</f>
        <v>426</v>
      </c>
      <c r="O188" s="4">
        <f>N188+M188</f>
        <v>95511</v>
      </c>
    </row>
    <row r="189" spans="2:15" x14ac:dyDescent="0.25">
      <c r="B189" s="49">
        <v>2</v>
      </c>
      <c r="C189" s="66" t="s">
        <v>112</v>
      </c>
      <c r="D189" s="45">
        <v>295054</v>
      </c>
      <c r="E189" s="59">
        <v>298654</v>
      </c>
      <c r="F189" s="17">
        <f t="shared" si="17"/>
        <v>3600</v>
      </c>
      <c r="G189" s="47">
        <f t="shared" si="18"/>
        <v>1.2201156398489768E-2</v>
      </c>
      <c r="H189" s="39"/>
      <c r="J189" s="4">
        <f>'[1]T5_PLAN_vs_PRFM (2)'!D13</f>
        <v>293955</v>
      </c>
      <c r="K189" s="4">
        <f>'[1]T5B_PLAN_vs_PRFM  (3)'!D13</f>
        <v>1099</v>
      </c>
      <c r="L189" s="4">
        <f t="shared" ref="L189:L212" si="19">K189+J189</f>
        <v>295054</v>
      </c>
      <c r="M189" s="23">
        <f>'[1]T5_PLAN_vs_PRFM (2)'!J13</f>
        <v>297729</v>
      </c>
      <c r="N189" s="4">
        <f>'[1]T5B_PLAN_vs_PRFM  (3)'!J13</f>
        <v>925</v>
      </c>
      <c r="O189" s="4">
        <f t="shared" ref="O189:O212" si="20">N189+M189</f>
        <v>298654</v>
      </c>
    </row>
    <row r="190" spans="2:15" x14ac:dyDescent="0.25">
      <c r="B190" s="49">
        <v>3</v>
      </c>
      <c r="C190" s="66" t="s">
        <v>113</v>
      </c>
      <c r="D190" s="45">
        <v>320800</v>
      </c>
      <c r="E190" s="59">
        <v>301889</v>
      </c>
      <c r="F190" s="17">
        <f t="shared" si="17"/>
        <v>-18911</v>
      </c>
      <c r="G190" s="47">
        <f t="shared" si="18"/>
        <v>-5.8949501246882793E-2</v>
      </c>
      <c r="H190" s="39"/>
      <c r="J190" s="4">
        <f>'[1]T5_PLAN_vs_PRFM (2)'!D14</f>
        <v>316847</v>
      </c>
      <c r="K190" s="4">
        <f>'[1]T5B_PLAN_vs_PRFM  (3)'!D14</f>
        <v>3953</v>
      </c>
      <c r="L190" s="4">
        <f t="shared" si="19"/>
        <v>320800</v>
      </c>
      <c r="M190" s="23">
        <f>'[1]T5_PLAN_vs_PRFM (2)'!J14</f>
        <v>297444</v>
      </c>
      <c r="N190" s="4">
        <f>'[1]T5B_PLAN_vs_PRFM  (3)'!J14</f>
        <v>4445</v>
      </c>
      <c r="O190" s="4">
        <f t="shared" si="20"/>
        <v>301889</v>
      </c>
    </row>
    <row r="191" spans="2:15" x14ac:dyDescent="0.25">
      <c r="B191" s="49">
        <v>4</v>
      </c>
      <c r="C191" s="66" t="s">
        <v>164</v>
      </c>
      <c r="D191" s="45">
        <v>321993</v>
      </c>
      <c r="E191" s="59">
        <v>382603</v>
      </c>
      <c r="F191" s="17">
        <f t="shared" si="17"/>
        <v>60610</v>
      </c>
      <c r="G191" s="47">
        <f t="shared" si="18"/>
        <v>0.18823390570602466</v>
      </c>
      <c r="H191" s="39"/>
      <c r="J191" s="4">
        <f>'[1]T5_PLAN_vs_PRFM (2)'!D15</f>
        <v>321384</v>
      </c>
      <c r="K191" s="4">
        <f>'[1]T5B_PLAN_vs_PRFM  (3)'!D15</f>
        <v>609</v>
      </c>
      <c r="L191" s="4">
        <f t="shared" si="19"/>
        <v>321993</v>
      </c>
      <c r="M191" s="23">
        <f>'[1]T5_PLAN_vs_PRFM (2)'!J15</f>
        <v>381543</v>
      </c>
      <c r="N191" s="4">
        <f>'[1]T5B_PLAN_vs_PRFM  (3)'!J15</f>
        <v>1060</v>
      </c>
      <c r="O191" s="4">
        <f t="shared" si="20"/>
        <v>382603</v>
      </c>
    </row>
    <row r="192" spans="2:15" x14ac:dyDescent="0.25">
      <c r="B192" s="49">
        <v>5</v>
      </c>
      <c r="C192" s="66" t="s">
        <v>115</v>
      </c>
      <c r="D192" s="45">
        <v>215851</v>
      </c>
      <c r="E192" s="59">
        <v>208624</v>
      </c>
      <c r="F192" s="17">
        <f t="shared" si="17"/>
        <v>-7227</v>
      </c>
      <c r="G192" s="47">
        <f t="shared" si="18"/>
        <v>-3.3481429319298962E-2</v>
      </c>
      <c r="H192" s="39"/>
      <c r="J192" s="4">
        <f>'[1]T5_PLAN_vs_PRFM (2)'!D16</f>
        <v>215202</v>
      </c>
      <c r="K192" s="4">
        <f>'[1]T5B_PLAN_vs_PRFM  (3)'!D16</f>
        <v>649</v>
      </c>
      <c r="L192" s="4">
        <f t="shared" si="19"/>
        <v>215851</v>
      </c>
      <c r="M192" s="23">
        <f>'[1]T5_PLAN_vs_PRFM (2)'!J16</f>
        <v>207888</v>
      </c>
      <c r="N192" s="4">
        <f>'[1]T5B_PLAN_vs_PRFM  (3)'!J16</f>
        <v>736</v>
      </c>
      <c r="O192" s="4">
        <f t="shared" si="20"/>
        <v>208624</v>
      </c>
    </row>
    <row r="193" spans="2:15" x14ac:dyDescent="0.25">
      <c r="B193" s="49">
        <v>6</v>
      </c>
      <c r="C193" s="66" t="s">
        <v>116</v>
      </c>
      <c r="D193" s="45">
        <v>115723</v>
      </c>
      <c r="E193" s="59">
        <v>138152</v>
      </c>
      <c r="F193" s="17">
        <f t="shared" si="17"/>
        <v>22429</v>
      </c>
      <c r="G193" s="47">
        <f t="shared" si="18"/>
        <v>0.19381626815758318</v>
      </c>
      <c r="H193" s="39"/>
      <c r="J193" s="4">
        <f>'[1]T5_PLAN_vs_PRFM (2)'!D17</f>
        <v>113938</v>
      </c>
      <c r="K193" s="4">
        <f>'[1]T5B_PLAN_vs_PRFM  (3)'!D17</f>
        <v>1785</v>
      </c>
      <c r="L193" s="4">
        <f t="shared" si="19"/>
        <v>115723</v>
      </c>
      <c r="M193" s="23">
        <f>'[1]T5_PLAN_vs_PRFM (2)'!J17</f>
        <v>136152</v>
      </c>
      <c r="N193" s="4">
        <f>'[1]T5B_PLAN_vs_PRFM  (3)'!J17</f>
        <v>2000</v>
      </c>
      <c r="O193" s="4">
        <f t="shared" si="20"/>
        <v>138152</v>
      </c>
    </row>
    <row r="194" spans="2:15" x14ac:dyDescent="0.25">
      <c r="B194" s="49">
        <v>7</v>
      </c>
      <c r="C194" s="66" t="s">
        <v>117</v>
      </c>
      <c r="D194" s="45">
        <v>337056</v>
      </c>
      <c r="E194" s="59">
        <v>335041</v>
      </c>
      <c r="F194" s="17">
        <f t="shared" si="17"/>
        <v>-2015</v>
      </c>
      <c r="G194" s="47">
        <f t="shared" si="18"/>
        <v>-5.978235070730086E-3</v>
      </c>
      <c r="H194" s="39"/>
      <c r="J194" s="4">
        <f>'[1]T5_PLAN_vs_PRFM (2)'!D18</f>
        <v>335306</v>
      </c>
      <c r="K194" s="4">
        <f>'[1]T5B_PLAN_vs_PRFM  (3)'!D18</f>
        <v>1750</v>
      </c>
      <c r="L194" s="4">
        <f t="shared" si="19"/>
        <v>337056</v>
      </c>
      <c r="M194" s="23">
        <f>'[1]T5_PLAN_vs_PRFM (2)'!J18</f>
        <v>333129</v>
      </c>
      <c r="N194" s="4">
        <f>'[1]T5B_PLAN_vs_PRFM  (3)'!J18</f>
        <v>1912</v>
      </c>
      <c r="O194" s="4">
        <f t="shared" si="20"/>
        <v>335041</v>
      </c>
    </row>
    <row r="195" spans="2:15" x14ac:dyDescent="0.25">
      <c r="B195" s="49">
        <v>8</v>
      </c>
      <c r="C195" s="66" t="s">
        <v>118</v>
      </c>
      <c r="D195" s="45">
        <v>34641</v>
      </c>
      <c r="E195" s="59">
        <v>23090</v>
      </c>
      <c r="F195" s="17">
        <f t="shared" si="17"/>
        <v>-11551</v>
      </c>
      <c r="G195" s="47">
        <f t="shared" si="18"/>
        <v>-0.33344880344100919</v>
      </c>
      <c r="H195" s="39"/>
      <c r="J195" s="4">
        <f>'[1]T5_PLAN_vs_PRFM (2)'!D19</f>
        <v>34509</v>
      </c>
      <c r="K195" s="4">
        <f>'[1]T5B_PLAN_vs_PRFM  (3)'!D19</f>
        <v>132</v>
      </c>
      <c r="L195" s="4">
        <f t="shared" si="19"/>
        <v>34641</v>
      </c>
      <c r="M195" s="23">
        <f>'[1]T5_PLAN_vs_PRFM (2)'!J19</f>
        <v>23045</v>
      </c>
      <c r="N195" s="4">
        <f>'[1]T5B_PLAN_vs_PRFM  (3)'!J19</f>
        <v>45</v>
      </c>
      <c r="O195" s="4">
        <f t="shared" si="20"/>
        <v>23090</v>
      </c>
    </row>
    <row r="196" spans="2:15" x14ac:dyDescent="0.25">
      <c r="B196" s="49">
        <v>9</v>
      </c>
      <c r="C196" s="66" t="s">
        <v>119</v>
      </c>
      <c r="D196" s="45">
        <v>305779</v>
      </c>
      <c r="E196" s="59">
        <v>345165</v>
      </c>
      <c r="F196" s="17">
        <f t="shared" si="17"/>
        <v>39386</v>
      </c>
      <c r="G196" s="47">
        <f t="shared" si="18"/>
        <v>0.12880544445498218</v>
      </c>
      <c r="H196" s="39"/>
      <c r="J196" s="4">
        <f>'[1]T5_PLAN_vs_PRFM (2)'!D20</f>
        <v>305779</v>
      </c>
      <c r="K196" s="4">
        <f>'[1]T5B_PLAN_vs_PRFM  (3)'!D20</f>
        <v>0</v>
      </c>
      <c r="L196" s="4">
        <f t="shared" si="19"/>
        <v>305779</v>
      </c>
      <c r="M196" s="23">
        <f>'[1]T5_PLAN_vs_PRFM (2)'!J20</f>
        <v>345165</v>
      </c>
      <c r="N196" s="4">
        <f>'[1]T5B_PLAN_vs_PRFM  (3)'!J20</f>
        <v>0</v>
      </c>
      <c r="O196" s="4">
        <f t="shared" si="20"/>
        <v>345165</v>
      </c>
    </row>
    <row r="197" spans="2:15" x14ac:dyDescent="0.25">
      <c r="B197" s="49">
        <v>10</v>
      </c>
      <c r="C197" s="66" t="s">
        <v>120</v>
      </c>
      <c r="D197" s="45">
        <v>281877</v>
      </c>
      <c r="E197" s="59">
        <v>290577</v>
      </c>
      <c r="F197" s="17">
        <f t="shared" si="17"/>
        <v>8700</v>
      </c>
      <c r="G197" s="47">
        <f t="shared" si="18"/>
        <v>3.0864526016666845E-2</v>
      </c>
      <c r="H197" s="39"/>
      <c r="J197" s="4">
        <f>'[1]T5_PLAN_vs_PRFM (2)'!D21</f>
        <v>280390</v>
      </c>
      <c r="K197" s="4">
        <f>'[1]T5B_PLAN_vs_PRFM  (3)'!D21</f>
        <v>1487</v>
      </c>
      <c r="L197" s="4">
        <f t="shared" si="19"/>
        <v>281877</v>
      </c>
      <c r="M197" s="23">
        <f>'[1]T5_PLAN_vs_PRFM (2)'!J21</f>
        <v>289475</v>
      </c>
      <c r="N197" s="4">
        <f>'[1]T5B_PLAN_vs_PRFM  (3)'!J21</f>
        <v>1102</v>
      </c>
      <c r="O197" s="4">
        <f t="shared" si="20"/>
        <v>290577</v>
      </c>
    </row>
    <row r="198" spans="2:15" x14ac:dyDescent="0.25">
      <c r="B198" s="49">
        <v>11</v>
      </c>
      <c r="C198" s="66" t="s">
        <v>121</v>
      </c>
      <c r="D198" s="45">
        <v>163699</v>
      </c>
      <c r="E198" s="59">
        <v>162691</v>
      </c>
      <c r="F198" s="17">
        <f t="shared" si="17"/>
        <v>-1008</v>
      </c>
      <c r="G198" s="47">
        <f t="shared" si="18"/>
        <v>-6.1576429910995181E-3</v>
      </c>
      <c r="H198" s="39"/>
      <c r="J198" s="4">
        <f>'[1]T5_PLAN_vs_PRFM (2)'!D22</f>
        <v>163390</v>
      </c>
      <c r="K198" s="4">
        <f>'[1]T5B_PLAN_vs_PRFM  (3)'!D22</f>
        <v>309</v>
      </c>
      <c r="L198" s="4">
        <f t="shared" si="19"/>
        <v>163699</v>
      </c>
      <c r="M198" s="23">
        <f>'[1]T5_PLAN_vs_PRFM (2)'!J22</f>
        <v>162417</v>
      </c>
      <c r="N198" s="4">
        <f>'[1]T5B_PLAN_vs_PRFM  (3)'!J22</f>
        <v>274</v>
      </c>
      <c r="O198" s="4">
        <f t="shared" si="20"/>
        <v>162691</v>
      </c>
    </row>
    <row r="199" spans="2:15" x14ac:dyDescent="0.25">
      <c r="B199" s="49">
        <v>12</v>
      </c>
      <c r="C199" s="66" t="s">
        <v>122</v>
      </c>
      <c r="D199" s="45">
        <v>105835</v>
      </c>
      <c r="E199" s="59">
        <v>107319</v>
      </c>
      <c r="F199" s="17">
        <f t="shared" si="17"/>
        <v>1484</v>
      </c>
      <c r="G199" s="47">
        <f t="shared" si="18"/>
        <v>1.4021826427930269E-2</v>
      </c>
      <c r="H199" s="39"/>
      <c r="J199" s="4">
        <f>'[1]T5_PLAN_vs_PRFM (2)'!D23</f>
        <v>103787</v>
      </c>
      <c r="K199" s="4">
        <f>'[1]T5B_PLAN_vs_PRFM  (3)'!D23</f>
        <v>2048</v>
      </c>
      <c r="L199" s="4">
        <f t="shared" si="19"/>
        <v>105835</v>
      </c>
      <c r="M199" s="23">
        <f>'[1]T5_PLAN_vs_PRFM (2)'!J23</f>
        <v>105709</v>
      </c>
      <c r="N199" s="4">
        <f>'[1]T5B_PLAN_vs_PRFM  (3)'!J23</f>
        <v>1610</v>
      </c>
      <c r="O199" s="4">
        <f t="shared" si="20"/>
        <v>107319</v>
      </c>
    </row>
    <row r="200" spans="2:15" x14ac:dyDescent="0.25">
      <c r="B200" s="49">
        <v>13</v>
      </c>
      <c r="C200" s="66" t="s">
        <v>123</v>
      </c>
      <c r="D200" s="45">
        <v>371703</v>
      </c>
      <c r="E200" s="59">
        <v>394139</v>
      </c>
      <c r="F200" s="17">
        <f t="shared" si="17"/>
        <v>22436</v>
      </c>
      <c r="G200" s="47">
        <f t="shared" si="18"/>
        <v>6.0360018617014122E-2</v>
      </c>
      <c r="H200" s="39"/>
      <c r="J200" s="4">
        <f>'[1]T5_PLAN_vs_PRFM (2)'!D24</f>
        <v>369921</v>
      </c>
      <c r="K200" s="4">
        <f>'[1]T5B_PLAN_vs_PRFM  (3)'!D24</f>
        <v>1782</v>
      </c>
      <c r="L200" s="4">
        <f t="shared" si="19"/>
        <v>371703</v>
      </c>
      <c r="M200" s="23">
        <f>'[1]T5_PLAN_vs_PRFM (2)'!J24</f>
        <v>392389</v>
      </c>
      <c r="N200" s="4">
        <f>'[1]T5B_PLAN_vs_PRFM  (3)'!J24</f>
        <v>1750</v>
      </c>
      <c r="O200" s="4">
        <f t="shared" si="20"/>
        <v>394139</v>
      </c>
    </row>
    <row r="201" spans="2:15" x14ac:dyDescent="0.25">
      <c r="B201" s="49">
        <v>14</v>
      </c>
      <c r="C201" s="66" t="s">
        <v>124</v>
      </c>
      <c r="D201" s="45">
        <v>673397</v>
      </c>
      <c r="E201" s="59">
        <v>650907</v>
      </c>
      <c r="F201" s="17">
        <f t="shared" si="17"/>
        <v>-22490</v>
      </c>
      <c r="G201" s="47">
        <f t="shared" si="18"/>
        <v>-3.3397832185174572E-2</v>
      </c>
      <c r="H201" s="39"/>
      <c r="J201" s="4">
        <f>'[1]T5_PLAN_vs_PRFM (2)'!D25</f>
        <v>673397</v>
      </c>
      <c r="K201" s="4">
        <f>'[1]T5B_PLAN_vs_PRFM  (3)'!D25</f>
        <v>0</v>
      </c>
      <c r="L201" s="4">
        <f t="shared" si="19"/>
        <v>673397</v>
      </c>
      <c r="M201" s="23">
        <f>'[1]T5_PLAN_vs_PRFM (2)'!J25</f>
        <v>650907</v>
      </c>
      <c r="N201" s="4">
        <f>'[1]T5B_PLAN_vs_PRFM  (3)'!J25</f>
        <v>0</v>
      </c>
      <c r="O201" s="4">
        <f t="shared" si="20"/>
        <v>650907</v>
      </c>
    </row>
    <row r="202" spans="2:15" x14ac:dyDescent="0.25">
      <c r="B202" s="49">
        <v>15</v>
      </c>
      <c r="C202" s="66" t="s">
        <v>125</v>
      </c>
      <c r="D202" s="45">
        <v>359959</v>
      </c>
      <c r="E202" s="59">
        <v>405679</v>
      </c>
      <c r="F202" s="17">
        <f t="shared" si="17"/>
        <v>45720</v>
      </c>
      <c r="G202" s="47">
        <f t="shared" si="18"/>
        <v>0.12701446553635276</v>
      </c>
      <c r="H202" s="39"/>
      <c r="J202" s="4">
        <f>'[1]T5_PLAN_vs_PRFM (2)'!D26</f>
        <v>358932</v>
      </c>
      <c r="K202" s="4">
        <f>'[1]T5B_PLAN_vs_PRFM  (3)'!D26</f>
        <v>1027</v>
      </c>
      <c r="L202" s="4">
        <f t="shared" si="19"/>
        <v>359959</v>
      </c>
      <c r="M202" s="23">
        <f>'[1]T5_PLAN_vs_PRFM (2)'!J26</f>
        <v>404529</v>
      </c>
      <c r="N202" s="4">
        <f>'[1]T5B_PLAN_vs_PRFM  (3)'!J26</f>
        <v>1150</v>
      </c>
      <c r="O202" s="4">
        <f t="shared" si="20"/>
        <v>405679</v>
      </c>
    </row>
    <row r="203" spans="2:15" x14ac:dyDescent="0.25">
      <c r="B203" s="49">
        <v>16</v>
      </c>
      <c r="C203" s="66" t="s">
        <v>126</v>
      </c>
      <c r="D203" s="45">
        <v>386724</v>
      </c>
      <c r="E203" s="59">
        <v>400702</v>
      </c>
      <c r="F203" s="17">
        <f t="shared" si="17"/>
        <v>13978</v>
      </c>
      <c r="G203" s="47">
        <f t="shared" si="18"/>
        <v>3.6144640622252561E-2</v>
      </c>
      <c r="H203" s="39"/>
      <c r="J203" s="4">
        <f>'[1]T5_PLAN_vs_PRFM (2)'!D27</f>
        <v>385491</v>
      </c>
      <c r="K203" s="4">
        <f>'[1]T5B_PLAN_vs_PRFM  (3)'!D27</f>
        <v>1233</v>
      </c>
      <c r="L203" s="4">
        <f t="shared" si="19"/>
        <v>386724</v>
      </c>
      <c r="M203" s="23">
        <f>'[1]T5_PLAN_vs_PRFM (2)'!J27</f>
        <v>399336</v>
      </c>
      <c r="N203" s="4">
        <f>'[1]T5B_PLAN_vs_PRFM  (3)'!J27</f>
        <v>1366</v>
      </c>
      <c r="O203" s="4">
        <f t="shared" si="20"/>
        <v>400702</v>
      </c>
    </row>
    <row r="204" spans="2:15" x14ac:dyDescent="0.25">
      <c r="B204" s="49">
        <v>17</v>
      </c>
      <c r="C204" s="66" t="s">
        <v>127</v>
      </c>
      <c r="D204" s="45">
        <v>339497</v>
      </c>
      <c r="E204" s="59">
        <v>362135</v>
      </c>
      <c r="F204" s="17">
        <f t="shared" si="17"/>
        <v>22638</v>
      </c>
      <c r="G204" s="47">
        <f t="shared" si="18"/>
        <v>6.6681001599425027E-2</v>
      </c>
      <c r="H204" s="39"/>
      <c r="J204" s="4">
        <f>'[1]T5_PLAN_vs_PRFM (2)'!D28</f>
        <v>336926</v>
      </c>
      <c r="K204" s="4">
        <f>'[1]T5B_PLAN_vs_PRFM  (3)'!D28</f>
        <v>2571</v>
      </c>
      <c r="L204" s="4">
        <f t="shared" si="19"/>
        <v>339497</v>
      </c>
      <c r="M204" s="23">
        <f>'[1]T5_PLAN_vs_PRFM (2)'!J28</f>
        <v>359283</v>
      </c>
      <c r="N204" s="4">
        <f>'[1]T5B_PLAN_vs_PRFM  (3)'!J28</f>
        <v>2852</v>
      </c>
      <c r="O204" s="4">
        <f t="shared" si="20"/>
        <v>362135</v>
      </c>
    </row>
    <row r="205" spans="2:15" x14ac:dyDescent="0.25">
      <c r="B205" s="49">
        <v>18</v>
      </c>
      <c r="C205" s="66" t="s">
        <v>128</v>
      </c>
      <c r="D205" s="45">
        <v>526482</v>
      </c>
      <c r="E205" s="59">
        <v>596134</v>
      </c>
      <c r="F205" s="17">
        <f t="shared" si="17"/>
        <v>69652</v>
      </c>
      <c r="G205" s="47">
        <f t="shared" si="18"/>
        <v>0.13229702060089424</v>
      </c>
      <c r="H205" s="39"/>
      <c r="J205" s="4">
        <f>'[1]T5_PLAN_vs_PRFM (2)'!D29</f>
        <v>524700</v>
      </c>
      <c r="K205" s="4">
        <f>'[1]T5B_PLAN_vs_PRFM  (3)'!D29</f>
        <v>1782</v>
      </c>
      <c r="L205" s="4">
        <f t="shared" si="19"/>
        <v>526482</v>
      </c>
      <c r="M205" s="23">
        <f>'[1]T5_PLAN_vs_PRFM (2)'!J29</f>
        <v>594134</v>
      </c>
      <c r="N205" s="4">
        <f>'[1]T5B_PLAN_vs_PRFM  (3)'!J29</f>
        <v>2000</v>
      </c>
      <c r="O205" s="4">
        <f t="shared" si="20"/>
        <v>596134</v>
      </c>
    </row>
    <row r="206" spans="2:15" x14ac:dyDescent="0.25">
      <c r="B206" s="49">
        <v>19</v>
      </c>
      <c r="C206" s="66" t="s">
        <v>129</v>
      </c>
      <c r="D206" s="45">
        <v>640809</v>
      </c>
      <c r="E206" s="59">
        <v>601106</v>
      </c>
      <c r="F206" s="17">
        <f t="shared" si="17"/>
        <v>-39703</v>
      </c>
      <c r="G206" s="47">
        <f t="shared" si="18"/>
        <v>-6.195761919698381E-2</v>
      </c>
      <c r="H206" s="39"/>
      <c r="J206" s="4">
        <f>'[1]T5_PLAN_vs_PRFM (2)'!D30</f>
        <v>639693</v>
      </c>
      <c r="K206" s="4">
        <f>'[1]T5B_PLAN_vs_PRFM  (3)'!D30</f>
        <v>1116</v>
      </c>
      <c r="L206" s="4">
        <f t="shared" si="19"/>
        <v>640809</v>
      </c>
      <c r="M206" s="23">
        <f>'[1]T5_PLAN_vs_PRFM (2)'!J30</f>
        <v>599956</v>
      </c>
      <c r="N206" s="4">
        <f>'[1]T5B_PLAN_vs_PRFM  (3)'!J30</f>
        <v>1150</v>
      </c>
      <c r="O206" s="4">
        <f t="shared" si="20"/>
        <v>601106</v>
      </c>
    </row>
    <row r="207" spans="2:15" x14ac:dyDescent="0.25">
      <c r="B207" s="49">
        <v>20</v>
      </c>
      <c r="C207" s="66" t="s">
        <v>130</v>
      </c>
      <c r="D207" s="45">
        <v>274482</v>
      </c>
      <c r="E207" s="59">
        <v>297127</v>
      </c>
      <c r="F207" s="17">
        <f t="shared" si="17"/>
        <v>22645</v>
      </c>
      <c r="G207" s="47">
        <f t="shared" si="18"/>
        <v>8.2500856158145161E-2</v>
      </c>
      <c r="H207" s="39"/>
      <c r="J207" s="4">
        <f>'[1]T5_PLAN_vs_PRFM (2)'!D31</f>
        <v>270487</v>
      </c>
      <c r="K207" s="4">
        <f>'[1]T5B_PLAN_vs_PRFM  (3)'!D31</f>
        <v>3995</v>
      </c>
      <c r="L207" s="4">
        <f t="shared" si="19"/>
        <v>274482</v>
      </c>
      <c r="M207" s="23">
        <f>'[1]T5_PLAN_vs_PRFM (2)'!J31</f>
        <v>292946</v>
      </c>
      <c r="N207" s="4">
        <f>'[1]T5B_PLAN_vs_PRFM  (3)'!J31</f>
        <v>4181</v>
      </c>
      <c r="O207" s="4">
        <f t="shared" si="20"/>
        <v>297127</v>
      </c>
    </row>
    <row r="208" spans="2:15" x14ac:dyDescent="0.25">
      <c r="B208" s="49">
        <v>21</v>
      </c>
      <c r="C208" s="48" t="s">
        <v>131</v>
      </c>
      <c r="D208" s="46">
        <v>65348</v>
      </c>
      <c r="E208" s="58">
        <v>64524</v>
      </c>
      <c r="F208" s="17">
        <f t="shared" si="17"/>
        <v>-824</v>
      </c>
      <c r="G208" s="47">
        <f t="shared" si="18"/>
        <v>-1.2609414213135826E-2</v>
      </c>
      <c r="H208" s="60"/>
      <c r="I208" s="5"/>
      <c r="J208" s="4">
        <f>'[1]T5_PLAN_vs_PRFM (2)'!D32</f>
        <v>65131</v>
      </c>
      <c r="K208" s="4">
        <f>'[1]T5B_PLAN_vs_PRFM  (3)'!D32</f>
        <v>217</v>
      </c>
      <c r="L208" s="4">
        <f t="shared" si="19"/>
        <v>65348</v>
      </c>
      <c r="M208" s="23">
        <f>'[1]T5_PLAN_vs_PRFM (2)'!J32</f>
        <v>64144</v>
      </c>
      <c r="N208" s="4">
        <f>'[1]T5B_PLAN_vs_PRFM  (3)'!J32</f>
        <v>380</v>
      </c>
      <c r="O208" s="4">
        <f t="shared" si="20"/>
        <v>64524</v>
      </c>
    </row>
    <row r="209" spans="2:15" x14ac:dyDescent="0.25">
      <c r="B209" s="43">
        <v>22</v>
      </c>
      <c r="C209" s="48" t="s">
        <v>169</v>
      </c>
      <c r="D209" s="46">
        <v>159634</v>
      </c>
      <c r="E209" s="58">
        <v>175552</v>
      </c>
      <c r="F209" s="17">
        <f t="shared" si="17"/>
        <v>15918</v>
      </c>
      <c r="G209" s="47">
        <f t="shared" si="18"/>
        <v>9.9715599433704602E-2</v>
      </c>
      <c r="H209" s="60"/>
      <c r="I209" s="5"/>
      <c r="J209" s="4">
        <f>'[1]T5_PLAN_vs_PRFM (2)'!D33</f>
        <v>158928</v>
      </c>
      <c r="K209" s="4">
        <f>'[1]T5B_PLAN_vs_PRFM  (3)'!D33</f>
        <v>706</v>
      </c>
      <c r="L209" s="4">
        <f t="shared" si="19"/>
        <v>159634</v>
      </c>
      <c r="M209" s="23">
        <f>'[1]T5_PLAN_vs_PRFM (2)'!J33</f>
        <v>174513</v>
      </c>
      <c r="N209" s="4">
        <f>'[1]T5B_PLAN_vs_PRFM  (3)'!J33</f>
        <v>1039</v>
      </c>
      <c r="O209" s="4">
        <f t="shared" si="20"/>
        <v>175552</v>
      </c>
    </row>
    <row r="210" spans="2:15" x14ac:dyDescent="0.25">
      <c r="B210" s="43">
        <v>23</v>
      </c>
      <c r="C210" s="48" t="s">
        <v>170</v>
      </c>
      <c r="D210" s="46">
        <v>94667</v>
      </c>
      <c r="E210" s="58">
        <v>102511</v>
      </c>
      <c r="F210" s="17">
        <f t="shared" si="17"/>
        <v>7844</v>
      </c>
      <c r="G210" s="47">
        <f t="shared" si="18"/>
        <v>8.2858863173016994E-2</v>
      </c>
      <c r="H210" s="60"/>
      <c r="I210" s="5"/>
      <c r="J210" s="4">
        <f>'[1]T5_PLAN_vs_PRFM (2)'!D34</f>
        <v>94472</v>
      </c>
      <c r="K210" s="4">
        <f>'[1]T5B_PLAN_vs_PRFM  (3)'!D34</f>
        <v>195</v>
      </c>
      <c r="L210" s="4">
        <f t="shared" si="19"/>
        <v>94667</v>
      </c>
      <c r="M210" s="23">
        <f>'[1]T5_PLAN_vs_PRFM (2)'!J34</f>
        <v>102197</v>
      </c>
      <c r="N210" s="4">
        <f>'[1]T5B_PLAN_vs_PRFM  (3)'!J34</f>
        <v>314</v>
      </c>
      <c r="O210" s="4">
        <f t="shared" si="20"/>
        <v>102511</v>
      </c>
    </row>
    <row r="211" spans="2:15" x14ac:dyDescent="0.25">
      <c r="B211" s="49">
        <v>24</v>
      </c>
      <c r="C211" s="48" t="s">
        <v>171</v>
      </c>
      <c r="D211" s="46">
        <v>15250</v>
      </c>
      <c r="E211" s="58">
        <v>14115</v>
      </c>
      <c r="F211" s="17">
        <f t="shared" si="17"/>
        <v>-1135</v>
      </c>
      <c r="G211" s="47">
        <f t="shared" si="18"/>
        <v>-7.4426229508196717E-2</v>
      </c>
      <c r="H211" s="60"/>
      <c r="I211" s="5"/>
      <c r="J211" s="4">
        <f>'[1]T5_PLAN_vs_PRFM (2)'!D35</f>
        <v>15250</v>
      </c>
      <c r="K211" s="4">
        <f>'[1]T5B_PLAN_vs_PRFM  (3)'!D35</f>
        <v>0</v>
      </c>
      <c r="L211" s="4">
        <f t="shared" si="19"/>
        <v>15250</v>
      </c>
      <c r="M211" s="23">
        <f>'[1]T5_PLAN_vs_PRFM (2)'!J35</f>
        <v>14115</v>
      </c>
      <c r="N211" s="4">
        <f>'[1]T5B_PLAN_vs_PRFM  (3)'!J35</f>
        <v>0</v>
      </c>
      <c r="O211" s="4">
        <f t="shared" si="20"/>
        <v>14115</v>
      </c>
    </row>
    <row r="212" spans="2:15" s="5" customFormat="1" x14ac:dyDescent="0.25">
      <c r="B212" s="14"/>
      <c r="C212" s="54" t="s">
        <v>29</v>
      </c>
      <c r="D212" s="54">
        <f>SUM(D188:D211)</f>
        <v>6497969</v>
      </c>
      <c r="E212" s="54">
        <f>SUM(E188:E211)</f>
        <v>6753947</v>
      </c>
      <c r="F212" s="22">
        <f t="shared" si="17"/>
        <v>255978</v>
      </c>
      <c r="G212" s="18">
        <f t="shared" si="18"/>
        <v>3.9393539735261898E-2</v>
      </c>
      <c r="H212" s="39">
        <f>E212/D212</f>
        <v>1.0393935397352618</v>
      </c>
      <c r="I212" s="4"/>
      <c r="J212" s="5">
        <f>SUM(J188:J211)</f>
        <v>6469128</v>
      </c>
      <c r="K212" s="5">
        <f>SUM(K188:K211)</f>
        <v>28841</v>
      </c>
      <c r="L212" s="4">
        <f t="shared" si="19"/>
        <v>6497969</v>
      </c>
      <c r="M212" s="5">
        <f>SUM(M188:M211)</f>
        <v>6723230</v>
      </c>
      <c r="N212" s="5">
        <f>SUM(N188:N211)</f>
        <v>30717</v>
      </c>
      <c r="O212" s="4">
        <f t="shared" si="20"/>
        <v>6753947</v>
      </c>
    </row>
    <row r="213" spans="2:15" s="5" customFormat="1" ht="12.95" customHeight="1" x14ac:dyDescent="0.25">
      <c r="B213" s="27"/>
      <c r="C213" s="53"/>
      <c r="D213" s="56"/>
      <c r="E213" s="56"/>
      <c r="F213" s="56"/>
      <c r="G213" s="65"/>
      <c r="H213" s="39"/>
      <c r="I213" s="4"/>
    </row>
    <row r="214" spans="2:15" ht="12.95" customHeight="1" x14ac:dyDescent="0.25">
      <c r="B214" s="429" t="s">
        <v>228</v>
      </c>
      <c r="C214" s="429"/>
      <c r="D214" s="429"/>
      <c r="E214" s="429"/>
      <c r="F214" s="429"/>
      <c r="G214" s="429"/>
      <c r="H214" s="39"/>
    </row>
    <row r="215" spans="2:15" ht="45" x14ac:dyDescent="0.25">
      <c r="B215" s="11" t="s">
        <v>22</v>
      </c>
      <c r="C215" s="11" t="s">
        <v>23</v>
      </c>
      <c r="D215" s="11" t="s">
        <v>229</v>
      </c>
      <c r="E215" s="11" t="s">
        <v>144</v>
      </c>
      <c r="F215" s="41" t="s">
        <v>6</v>
      </c>
      <c r="G215" s="11" t="s">
        <v>30</v>
      </c>
      <c r="H215" s="39"/>
      <c r="J215" s="406" t="s">
        <v>288</v>
      </c>
      <c r="K215" s="406"/>
      <c r="L215" s="406"/>
      <c r="M215" s="406"/>
      <c r="N215" s="406"/>
      <c r="O215" s="406"/>
    </row>
    <row r="216" spans="2:15" ht="27" customHeight="1" x14ac:dyDescent="0.25">
      <c r="B216" s="42" t="s">
        <v>148</v>
      </c>
      <c r="C216" s="42" t="s">
        <v>149</v>
      </c>
      <c r="D216" s="42" t="s">
        <v>150</v>
      </c>
      <c r="E216" s="42" t="s">
        <v>151</v>
      </c>
      <c r="F216" s="11" t="s">
        <v>31</v>
      </c>
      <c r="G216" s="42" t="s">
        <v>165</v>
      </c>
      <c r="H216" s="39"/>
      <c r="J216" s="4" t="s">
        <v>290</v>
      </c>
      <c r="K216" s="4" t="s">
        <v>289</v>
      </c>
    </row>
    <row r="217" spans="2:15" x14ac:dyDescent="0.25">
      <c r="B217" s="49">
        <v>1</v>
      </c>
      <c r="C217" s="66" t="s">
        <v>135</v>
      </c>
      <c r="D217" s="58">
        <v>83893</v>
      </c>
      <c r="E217" s="17">
        <v>73606</v>
      </c>
      <c r="F217" s="17">
        <f t="shared" ref="F217:F241" si="21">E217-D217</f>
        <v>-10287</v>
      </c>
      <c r="G217" s="47">
        <f t="shared" ref="G217:G241" si="22">F217/D217</f>
        <v>-0.12262048085060732</v>
      </c>
      <c r="H217" s="39"/>
      <c r="J217" s="4">
        <f>'[1]T5A_PLAN_vs_PRFM  (2)'!D12</f>
        <v>83893</v>
      </c>
      <c r="K217" s="23">
        <f>'[1]T5A_PLAN_vs_PRFM  (2)'!J12</f>
        <v>73606</v>
      </c>
    </row>
    <row r="218" spans="2:15" x14ac:dyDescent="0.25">
      <c r="B218" s="49">
        <v>2</v>
      </c>
      <c r="C218" s="66" t="s">
        <v>112</v>
      </c>
      <c r="D218" s="58">
        <v>172573</v>
      </c>
      <c r="E218" s="17">
        <v>164695</v>
      </c>
      <c r="F218" s="17">
        <f t="shared" si="21"/>
        <v>-7878</v>
      </c>
      <c r="G218" s="47">
        <f t="shared" si="22"/>
        <v>-4.5650246562324352E-2</v>
      </c>
      <c r="H218" s="39"/>
      <c r="J218" s="4">
        <f>'[1]T5A_PLAN_vs_PRFM  (2)'!D13</f>
        <v>172573</v>
      </c>
      <c r="K218" s="23">
        <f>'[1]T5A_PLAN_vs_PRFM  (2)'!J13</f>
        <v>164695</v>
      </c>
    </row>
    <row r="219" spans="2:15" x14ac:dyDescent="0.25">
      <c r="B219" s="49">
        <v>3</v>
      </c>
      <c r="C219" s="66" t="s">
        <v>113</v>
      </c>
      <c r="D219" s="58">
        <v>173780</v>
      </c>
      <c r="E219" s="17">
        <v>209129</v>
      </c>
      <c r="F219" s="17">
        <f t="shared" si="21"/>
        <v>35349</v>
      </c>
      <c r="G219" s="47">
        <f t="shared" si="22"/>
        <v>0.20341236045574865</v>
      </c>
      <c r="H219" s="39"/>
      <c r="J219" s="4">
        <f>'[1]T5A_PLAN_vs_PRFM  (2)'!D14</f>
        <v>173780</v>
      </c>
      <c r="K219" s="23">
        <f>'[1]T5A_PLAN_vs_PRFM  (2)'!J14</f>
        <v>209129</v>
      </c>
    </row>
    <row r="220" spans="2:15" x14ac:dyDescent="0.25">
      <c r="B220" s="49">
        <v>4</v>
      </c>
      <c r="C220" s="66" t="s">
        <v>164</v>
      </c>
      <c r="D220" s="58">
        <v>205777</v>
      </c>
      <c r="E220" s="17">
        <v>179825</v>
      </c>
      <c r="F220" s="17">
        <f t="shared" si="21"/>
        <v>-25952</v>
      </c>
      <c r="G220" s="47">
        <f t="shared" si="22"/>
        <v>-0.12611710735407747</v>
      </c>
      <c r="H220" s="39"/>
      <c r="J220" s="4">
        <f>'[1]T5A_PLAN_vs_PRFM  (2)'!D15</f>
        <v>205777</v>
      </c>
      <c r="K220" s="23">
        <f>'[1]T5A_PLAN_vs_PRFM  (2)'!J15</f>
        <v>179825</v>
      </c>
    </row>
    <row r="221" spans="2:15" x14ac:dyDescent="0.25">
      <c r="B221" s="49">
        <v>5</v>
      </c>
      <c r="C221" s="66" t="s">
        <v>115</v>
      </c>
      <c r="D221" s="58">
        <v>177358</v>
      </c>
      <c r="E221" s="17">
        <v>174443</v>
      </c>
      <c r="F221" s="17">
        <f t="shared" si="21"/>
        <v>-2915</v>
      </c>
      <c r="G221" s="47">
        <f t="shared" si="22"/>
        <v>-1.6435683758274224E-2</v>
      </c>
      <c r="H221" s="39"/>
      <c r="J221" s="4">
        <f>'[1]T5A_PLAN_vs_PRFM  (2)'!D16</f>
        <v>177358</v>
      </c>
      <c r="K221" s="23">
        <f>'[1]T5A_PLAN_vs_PRFM  (2)'!J16</f>
        <v>174443</v>
      </c>
    </row>
    <row r="222" spans="2:15" x14ac:dyDescent="0.25">
      <c r="B222" s="49">
        <v>6</v>
      </c>
      <c r="C222" s="66" t="s">
        <v>116</v>
      </c>
      <c r="D222" s="58">
        <v>88822</v>
      </c>
      <c r="E222" s="17">
        <v>95493</v>
      </c>
      <c r="F222" s="17">
        <f t="shared" si="21"/>
        <v>6671</v>
      </c>
      <c r="G222" s="47">
        <f t="shared" si="22"/>
        <v>7.5105266713201682E-2</v>
      </c>
      <c r="H222" s="39"/>
      <c r="J222" s="4">
        <f>'[1]T5A_PLAN_vs_PRFM  (2)'!D17</f>
        <v>88822</v>
      </c>
      <c r="K222" s="23">
        <f>'[1]T5A_PLAN_vs_PRFM  (2)'!J17</f>
        <v>95493</v>
      </c>
    </row>
    <row r="223" spans="2:15" x14ac:dyDescent="0.25">
      <c r="B223" s="49">
        <v>7</v>
      </c>
      <c r="C223" s="66" t="s">
        <v>117</v>
      </c>
      <c r="D223" s="58">
        <v>169326</v>
      </c>
      <c r="E223" s="17">
        <v>174530</v>
      </c>
      <c r="F223" s="17">
        <f t="shared" si="21"/>
        <v>5204</v>
      </c>
      <c r="G223" s="47">
        <f t="shared" si="22"/>
        <v>3.0733614447869789E-2</v>
      </c>
      <c r="H223" s="39"/>
      <c r="J223" s="4">
        <f>'[1]T5A_PLAN_vs_PRFM  (2)'!D18</f>
        <v>169326</v>
      </c>
      <c r="K223" s="23">
        <f>'[1]T5A_PLAN_vs_PRFM  (2)'!J18</f>
        <v>174530</v>
      </c>
    </row>
    <row r="224" spans="2:15" x14ac:dyDescent="0.25">
      <c r="B224" s="49">
        <v>8</v>
      </c>
      <c r="C224" s="66" t="s">
        <v>118</v>
      </c>
      <c r="D224" s="58">
        <v>18135</v>
      </c>
      <c r="E224" s="17">
        <v>16482</v>
      </c>
      <c r="F224" s="17">
        <f t="shared" si="21"/>
        <v>-1653</v>
      </c>
      <c r="G224" s="47">
        <f t="shared" si="22"/>
        <v>-9.1149710504549217E-2</v>
      </c>
      <c r="H224" s="39"/>
      <c r="J224" s="4">
        <f>'[1]T5A_PLAN_vs_PRFM  (2)'!D19</f>
        <v>18135</v>
      </c>
      <c r="K224" s="23">
        <f>'[1]T5A_PLAN_vs_PRFM  (2)'!J19</f>
        <v>16482</v>
      </c>
    </row>
    <row r="225" spans="2:11" x14ac:dyDescent="0.25">
      <c r="B225" s="49">
        <v>9</v>
      </c>
      <c r="C225" s="66" t="s">
        <v>119</v>
      </c>
      <c r="D225" s="58">
        <v>212934</v>
      </c>
      <c r="E225" s="17">
        <v>180080</v>
      </c>
      <c r="F225" s="17">
        <f t="shared" si="21"/>
        <v>-32854</v>
      </c>
      <c r="G225" s="47">
        <f t="shared" si="22"/>
        <v>-0.15429194022560982</v>
      </c>
      <c r="H225" s="39"/>
      <c r="J225" s="4">
        <f>'[1]T5A_PLAN_vs_PRFM  (2)'!D20</f>
        <v>212934</v>
      </c>
      <c r="K225" s="23">
        <f>'[1]T5A_PLAN_vs_PRFM  (2)'!J20</f>
        <v>180080</v>
      </c>
    </row>
    <row r="226" spans="2:11" x14ac:dyDescent="0.25">
      <c r="B226" s="49">
        <v>10</v>
      </c>
      <c r="C226" s="66" t="s">
        <v>120</v>
      </c>
      <c r="D226" s="58">
        <v>188339</v>
      </c>
      <c r="E226" s="17">
        <v>160441</v>
      </c>
      <c r="F226" s="17">
        <f t="shared" si="21"/>
        <v>-27898</v>
      </c>
      <c r="G226" s="47">
        <f t="shared" si="22"/>
        <v>-0.14812651654728973</v>
      </c>
      <c r="H226" s="39"/>
      <c r="J226" s="4">
        <f>'[1]T5A_PLAN_vs_PRFM  (2)'!D21</f>
        <v>188339</v>
      </c>
      <c r="K226" s="23">
        <f>'[1]T5A_PLAN_vs_PRFM  (2)'!J21</f>
        <v>160441</v>
      </c>
    </row>
    <row r="227" spans="2:11" x14ac:dyDescent="0.25">
      <c r="B227" s="49">
        <v>11</v>
      </c>
      <c r="C227" s="66" t="s">
        <v>121</v>
      </c>
      <c r="D227" s="58">
        <v>100056</v>
      </c>
      <c r="E227" s="17">
        <v>107902</v>
      </c>
      <c r="F227" s="17">
        <f t="shared" si="21"/>
        <v>7846</v>
      </c>
      <c r="G227" s="47">
        <f t="shared" si="22"/>
        <v>7.8416086991284883E-2</v>
      </c>
      <c r="H227" s="39"/>
      <c r="J227" s="4">
        <f>'[1]T5A_PLAN_vs_PRFM  (2)'!D22</f>
        <v>100056</v>
      </c>
      <c r="K227" s="23">
        <f>'[1]T5A_PLAN_vs_PRFM  (2)'!J22</f>
        <v>107902</v>
      </c>
    </row>
    <row r="228" spans="2:11" x14ac:dyDescent="0.25">
      <c r="B228" s="49">
        <v>12</v>
      </c>
      <c r="C228" s="66" t="s">
        <v>122</v>
      </c>
      <c r="D228" s="58">
        <v>121049</v>
      </c>
      <c r="E228" s="17">
        <v>120892</v>
      </c>
      <c r="F228" s="17">
        <f t="shared" si="21"/>
        <v>-157</v>
      </c>
      <c r="G228" s="47">
        <f t="shared" si="22"/>
        <v>-1.2969954316020785E-3</v>
      </c>
      <c r="H228" s="39"/>
      <c r="J228" s="4">
        <f>'[1]T5A_PLAN_vs_PRFM  (2)'!D23</f>
        <v>121049</v>
      </c>
      <c r="K228" s="23">
        <f>'[1]T5A_PLAN_vs_PRFM  (2)'!J23</f>
        <v>120892</v>
      </c>
    </row>
    <row r="229" spans="2:11" x14ac:dyDescent="0.25">
      <c r="B229" s="49">
        <v>13</v>
      </c>
      <c r="C229" s="66" t="s">
        <v>123</v>
      </c>
      <c r="D229" s="58">
        <v>234010</v>
      </c>
      <c r="E229" s="17">
        <v>232712</v>
      </c>
      <c r="F229" s="17">
        <f t="shared" si="21"/>
        <v>-1298</v>
      </c>
      <c r="G229" s="47">
        <f t="shared" si="22"/>
        <v>-5.5467715054912181E-3</v>
      </c>
      <c r="H229" s="39"/>
      <c r="J229" s="4">
        <f>'[1]T5A_PLAN_vs_PRFM  (2)'!D24</f>
        <v>234010</v>
      </c>
      <c r="K229" s="23">
        <f>'[1]T5A_PLAN_vs_PRFM  (2)'!J24</f>
        <v>232712</v>
      </c>
    </row>
    <row r="230" spans="2:11" x14ac:dyDescent="0.25">
      <c r="B230" s="49">
        <v>14</v>
      </c>
      <c r="C230" s="66" t="s">
        <v>124</v>
      </c>
      <c r="D230" s="58">
        <v>443839</v>
      </c>
      <c r="E230" s="17">
        <v>509573</v>
      </c>
      <c r="F230" s="17">
        <f t="shared" si="21"/>
        <v>65734</v>
      </c>
      <c r="G230" s="47">
        <f t="shared" si="22"/>
        <v>0.14810325365729465</v>
      </c>
      <c r="H230" s="39"/>
      <c r="J230" s="4">
        <f>'[1]T5A_PLAN_vs_PRFM  (2)'!D25</f>
        <v>443839</v>
      </c>
      <c r="K230" s="23">
        <f>'[1]T5A_PLAN_vs_PRFM  (2)'!J25</f>
        <v>509573</v>
      </c>
    </row>
    <row r="231" spans="2:11" x14ac:dyDescent="0.25">
      <c r="B231" s="49">
        <v>15</v>
      </c>
      <c r="C231" s="66" t="s">
        <v>125</v>
      </c>
      <c r="D231" s="58">
        <v>263603</v>
      </c>
      <c r="E231" s="17">
        <v>219563</v>
      </c>
      <c r="F231" s="17">
        <f t="shared" si="21"/>
        <v>-44040</v>
      </c>
      <c r="G231" s="47">
        <f t="shared" si="22"/>
        <v>-0.16706941878506693</v>
      </c>
      <c r="H231" s="39"/>
      <c r="J231" s="4">
        <f>'[1]T5A_PLAN_vs_PRFM  (2)'!D26</f>
        <v>263603</v>
      </c>
      <c r="K231" s="23">
        <f>'[1]T5A_PLAN_vs_PRFM  (2)'!J26</f>
        <v>219563</v>
      </c>
    </row>
    <row r="232" spans="2:11" x14ac:dyDescent="0.25">
      <c r="B232" s="49">
        <v>16</v>
      </c>
      <c r="C232" s="66" t="s">
        <v>126</v>
      </c>
      <c r="D232" s="58">
        <v>218224</v>
      </c>
      <c r="E232" s="17">
        <v>227640</v>
      </c>
      <c r="F232" s="17">
        <f t="shared" si="21"/>
        <v>9416</v>
      </c>
      <c r="G232" s="47">
        <f t="shared" si="22"/>
        <v>4.3148324657232937E-2</v>
      </c>
      <c r="H232" s="39"/>
      <c r="J232" s="4">
        <f>'[1]T5A_PLAN_vs_PRFM  (2)'!D27</f>
        <v>218224</v>
      </c>
      <c r="K232" s="23">
        <f>'[1]T5A_PLAN_vs_PRFM  (2)'!J27</f>
        <v>227640</v>
      </c>
    </row>
    <row r="233" spans="2:11" x14ac:dyDescent="0.25">
      <c r="B233" s="49">
        <v>17</v>
      </c>
      <c r="C233" s="66" t="s">
        <v>127</v>
      </c>
      <c r="D233" s="58">
        <v>222921</v>
      </c>
      <c r="E233" s="17">
        <v>228888</v>
      </c>
      <c r="F233" s="17">
        <f t="shared" si="21"/>
        <v>5967</v>
      </c>
      <c r="G233" s="47">
        <f t="shared" si="22"/>
        <v>2.6767330130404943E-2</v>
      </c>
      <c r="H233" s="39"/>
      <c r="J233" s="4">
        <f>'[1]T5A_PLAN_vs_PRFM  (2)'!D28</f>
        <v>222921</v>
      </c>
      <c r="K233" s="23">
        <f>'[1]T5A_PLAN_vs_PRFM  (2)'!J28</f>
        <v>228888</v>
      </c>
    </row>
    <row r="234" spans="2:11" x14ac:dyDescent="0.25">
      <c r="B234" s="49">
        <v>18</v>
      </c>
      <c r="C234" s="66" t="s">
        <v>128</v>
      </c>
      <c r="D234" s="58">
        <v>366321</v>
      </c>
      <c r="E234" s="17">
        <v>307468</v>
      </c>
      <c r="F234" s="17">
        <f t="shared" si="21"/>
        <v>-58853</v>
      </c>
      <c r="G234" s="47">
        <f t="shared" si="22"/>
        <v>-0.1606596400424764</v>
      </c>
      <c r="H234" s="39"/>
      <c r="J234" s="4">
        <f>'[1]T5A_PLAN_vs_PRFM  (2)'!D29</f>
        <v>366321</v>
      </c>
      <c r="K234" s="23">
        <f>'[1]T5A_PLAN_vs_PRFM  (2)'!J29</f>
        <v>307468</v>
      </c>
    </row>
    <row r="235" spans="2:11" x14ac:dyDescent="0.25">
      <c r="B235" s="49">
        <v>19</v>
      </c>
      <c r="C235" s="66" t="s">
        <v>129</v>
      </c>
      <c r="D235" s="58">
        <v>387912</v>
      </c>
      <c r="E235" s="17">
        <v>399592</v>
      </c>
      <c r="F235" s="17">
        <f t="shared" si="21"/>
        <v>11680</v>
      </c>
      <c r="G235" s="47">
        <f t="shared" si="22"/>
        <v>3.0109921837942626E-2</v>
      </c>
      <c r="H235" s="39"/>
      <c r="J235" s="4">
        <f>'[1]T5A_PLAN_vs_PRFM  (2)'!D30</f>
        <v>387912</v>
      </c>
      <c r="K235" s="23">
        <f>'[1]T5A_PLAN_vs_PRFM  (2)'!J30</f>
        <v>399592</v>
      </c>
    </row>
    <row r="236" spans="2:11" x14ac:dyDescent="0.25">
      <c r="B236" s="49">
        <v>20</v>
      </c>
      <c r="C236" s="66" t="s">
        <v>130</v>
      </c>
      <c r="D236" s="58">
        <v>167907</v>
      </c>
      <c r="E236" s="17">
        <v>155053</v>
      </c>
      <c r="F236" s="17">
        <f t="shared" si="21"/>
        <v>-12854</v>
      </c>
      <c r="G236" s="47">
        <f t="shared" si="22"/>
        <v>-7.6554283025722578E-2</v>
      </c>
      <c r="H236" s="39"/>
      <c r="J236" s="4">
        <f>'[1]T5A_PLAN_vs_PRFM  (2)'!D31</f>
        <v>167907</v>
      </c>
      <c r="K236" s="23">
        <f>'[1]T5A_PLAN_vs_PRFM  (2)'!J31</f>
        <v>155053</v>
      </c>
    </row>
    <row r="237" spans="2:11" x14ac:dyDescent="0.25">
      <c r="B237" s="49">
        <v>21</v>
      </c>
      <c r="C237" s="48" t="s">
        <v>131</v>
      </c>
      <c r="D237" s="17">
        <v>44857</v>
      </c>
      <c r="E237" s="17">
        <v>44357</v>
      </c>
      <c r="F237" s="17">
        <f t="shared" si="21"/>
        <v>-500</v>
      </c>
      <c r="G237" s="47">
        <f t="shared" si="22"/>
        <v>-1.1146532313797178E-2</v>
      </c>
      <c r="H237" s="39"/>
      <c r="J237" s="4">
        <f>'[1]T5A_PLAN_vs_PRFM  (2)'!D32</f>
        <v>44857</v>
      </c>
      <c r="K237" s="23">
        <f>'[1]T5A_PLAN_vs_PRFM  (2)'!J32</f>
        <v>44357</v>
      </c>
    </row>
    <row r="238" spans="2:11" x14ac:dyDescent="0.25">
      <c r="B238" s="43">
        <v>22</v>
      </c>
      <c r="C238" s="48" t="s">
        <v>169</v>
      </c>
      <c r="D238" s="17">
        <v>101398</v>
      </c>
      <c r="E238" s="17">
        <v>93979</v>
      </c>
      <c r="F238" s="17">
        <f t="shared" si="21"/>
        <v>-7419</v>
      </c>
      <c r="G238" s="47">
        <f t="shared" si="22"/>
        <v>-7.3167123611905555E-2</v>
      </c>
      <c r="H238" s="39"/>
      <c r="J238" s="4">
        <f>'[1]T5A_PLAN_vs_PRFM  (2)'!D33</f>
        <v>101398</v>
      </c>
      <c r="K238" s="23">
        <f>'[1]T5A_PLAN_vs_PRFM  (2)'!J33</f>
        <v>93979</v>
      </c>
    </row>
    <row r="239" spans="2:11" x14ac:dyDescent="0.25">
      <c r="B239" s="43">
        <v>23</v>
      </c>
      <c r="C239" s="48" t="s">
        <v>170</v>
      </c>
      <c r="D239" s="17">
        <v>57685</v>
      </c>
      <c r="E239" s="17">
        <v>51131</v>
      </c>
      <c r="F239" s="17">
        <f t="shared" si="21"/>
        <v>-6554</v>
      </c>
      <c r="G239" s="47">
        <f t="shared" si="22"/>
        <v>-0.11361705816070035</v>
      </c>
      <c r="H239" s="39"/>
      <c r="J239" s="4">
        <f>'[1]T5A_PLAN_vs_PRFM  (2)'!D34</f>
        <v>57685</v>
      </c>
      <c r="K239" s="23">
        <f>'[1]T5A_PLAN_vs_PRFM  (2)'!J34</f>
        <v>51131</v>
      </c>
    </row>
    <row r="240" spans="2:11" x14ac:dyDescent="0.25">
      <c r="B240" s="49">
        <v>24</v>
      </c>
      <c r="C240" s="48" t="s">
        <v>171</v>
      </c>
      <c r="D240" s="17">
        <v>10254</v>
      </c>
      <c r="E240" s="17">
        <v>9791</v>
      </c>
      <c r="F240" s="17">
        <f t="shared" si="21"/>
        <v>-463</v>
      </c>
      <c r="G240" s="47">
        <f t="shared" si="22"/>
        <v>-4.5153110981080553E-2</v>
      </c>
      <c r="H240" s="39"/>
      <c r="J240" s="4">
        <f>'[1]T5A_PLAN_vs_PRFM  (2)'!D35</f>
        <v>10254</v>
      </c>
      <c r="K240" s="23">
        <f>'[1]T5A_PLAN_vs_PRFM  (2)'!J35</f>
        <v>9791</v>
      </c>
    </row>
    <row r="241" spans="2:16" x14ac:dyDescent="0.25">
      <c r="B241" s="14"/>
      <c r="C241" s="67" t="s">
        <v>29</v>
      </c>
      <c r="D241" s="22">
        <f>SUM(D217:D240)</f>
        <v>4230973</v>
      </c>
      <c r="E241" s="22">
        <f>SUM(E217:E240)</f>
        <v>4137265</v>
      </c>
      <c r="F241" s="22">
        <f t="shared" si="21"/>
        <v>-93708</v>
      </c>
      <c r="G241" s="18">
        <f t="shared" si="22"/>
        <v>-2.2148096903478232E-2</v>
      </c>
      <c r="H241" s="39">
        <f>E241/D241</f>
        <v>0.97785190309652181</v>
      </c>
      <c r="J241" s="4">
        <f>SUM(J217:J240)</f>
        <v>4230973</v>
      </c>
      <c r="K241" s="4">
        <f>SUM(K217:K240)</f>
        <v>4137265</v>
      </c>
    </row>
    <row r="242" spans="2:16" ht="12.95" customHeight="1" x14ac:dyDescent="0.25">
      <c r="B242" s="27"/>
      <c r="C242" s="53"/>
      <c r="D242" s="56"/>
      <c r="E242" s="68"/>
      <c r="F242" s="56"/>
      <c r="G242" s="65"/>
      <c r="H242" s="39"/>
    </row>
    <row r="243" spans="2:16" ht="33" customHeight="1" x14ac:dyDescent="0.25">
      <c r="B243" s="410" t="s">
        <v>230</v>
      </c>
      <c r="C243" s="410"/>
      <c r="D243" s="410"/>
      <c r="E243" s="410"/>
      <c r="F243" s="410"/>
      <c r="G243" s="69"/>
      <c r="H243" s="70"/>
      <c r="I243" s="70"/>
    </row>
    <row r="244" spans="2:16" ht="45" x14ac:dyDescent="0.25">
      <c r="B244" s="71" t="s">
        <v>32</v>
      </c>
      <c r="C244" s="71" t="s">
        <v>33</v>
      </c>
      <c r="D244" s="72" t="s">
        <v>231</v>
      </c>
      <c r="E244" s="72" t="s">
        <v>232</v>
      </c>
      <c r="F244" s="71" t="s">
        <v>34</v>
      </c>
      <c r="G244" s="29"/>
    </row>
    <row r="245" spans="2:16" ht="16.5" customHeight="1" x14ac:dyDescent="0.25">
      <c r="B245" s="73" t="s">
        <v>148</v>
      </c>
      <c r="C245" s="73" t="s">
        <v>149</v>
      </c>
      <c r="D245" s="73" t="s">
        <v>150</v>
      </c>
      <c r="E245" s="73" t="s">
        <v>151</v>
      </c>
      <c r="F245" s="73" t="s">
        <v>152</v>
      </c>
      <c r="G245" s="29"/>
    </row>
    <row r="246" spans="2:16" x14ac:dyDescent="0.25">
      <c r="B246" s="49">
        <v>1</v>
      </c>
      <c r="C246" s="66" t="s">
        <v>135</v>
      </c>
      <c r="D246" s="17">
        <v>21125542</v>
      </c>
      <c r="E246" s="17">
        <v>21527037</v>
      </c>
      <c r="F246" s="47">
        <f t="shared" ref="F246:F270" si="23">E246/D246</f>
        <v>1.0190051928608506</v>
      </c>
      <c r="I246" s="74"/>
      <c r="J246" s="4">
        <f>'[1]T5_PLAN_vs_PRFM (2)'!F12</f>
        <v>21001990</v>
      </c>
      <c r="K246" s="4">
        <f>'[1]T5B_PLAN_vs_PRFM  (3)'!F12</f>
        <v>123552</v>
      </c>
      <c r="L246" s="4">
        <f>K246+J246</f>
        <v>21125542</v>
      </c>
      <c r="N246" s="23">
        <f>'[1]T5_PLAN_vs_PRFM (2)'!H12</f>
        <v>21394125</v>
      </c>
      <c r="O246" s="23">
        <f>'[1]T5B_PLAN_vs_PRFM  (3)'!H12</f>
        <v>132912</v>
      </c>
      <c r="P246" s="4">
        <f>O246+N246</f>
        <v>21527037</v>
      </c>
    </row>
    <row r="247" spans="2:16" x14ac:dyDescent="0.25">
      <c r="B247" s="49">
        <v>2</v>
      </c>
      <c r="C247" s="66" t="s">
        <v>112</v>
      </c>
      <c r="D247" s="17">
        <v>67952538</v>
      </c>
      <c r="E247" s="17">
        <v>67277625</v>
      </c>
      <c r="F247" s="47">
        <f t="shared" si="23"/>
        <v>0.99006787649344308</v>
      </c>
      <c r="I247" s="74"/>
      <c r="J247" s="4">
        <f>'[1]T5_PLAN_vs_PRFM (2)'!F13</f>
        <v>67609650</v>
      </c>
      <c r="K247" s="4">
        <f>'[1]T5B_PLAN_vs_PRFM  (3)'!F13</f>
        <v>342888</v>
      </c>
      <c r="L247" s="4">
        <f t="shared" ref="L247:L269" si="24">K247+J247</f>
        <v>67952538</v>
      </c>
      <c r="N247" s="23">
        <f>'[1]T5_PLAN_vs_PRFM (2)'!H13</f>
        <v>66989025</v>
      </c>
      <c r="O247" s="23">
        <f>'[1]T5B_PLAN_vs_PRFM  (3)'!H13</f>
        <v>288600</v>
      </c>
      <c r="P247" s="4">
        <f t="shared" ref="P247:P269" si="25">O247+N247</f>
        <v>67277625</v>
      </c>
    </row>
    <row r="248" spans="2:16" x14ac:dyDescent="0.25">
      <c r="B248" s="49">
        <v>3</v>
      </c>
      <c r="C248" s="66" t="s">
        <v>113</v>
      </c>
      <c r="D248" s="17">
        <v>74108146</v>
      </c>
      <c r="E248" s="17">
        <v>68311740</v>
      </c>
      <c r="F248" s="47">
        <f t="shared" si="23"/>
        <v>0.92178449586365307</v>
      </c>
      <c r="I248" s="74"/>
      <c r="J248" s="4">
        <f>'[1]T5_PLAN_vs_PRFM (2)'!F14</f>
        <v>72874810</v>
      </c>
      <c r="K248" s="4">
        <f>'[1]T5B_PLAN_vs_PRFM  (3)'!F14</f>
        <v>1233336</v>
      </c>
      <c r="L248" s="4">
        <f t="shared" si="24"/>
        <v>74108146</v>
      </c>
      <c r="N248" s="23">
        <f>'[1]T5_PLAN_vs_PRFM (2)'!H14</f>
        <v>66924900</v>
      </c>
      <c r="O248" s="23">
        <f>'[1]T5B_PLAN_vs_PRFM  (3)'!H14</f>
        <v>1386840</v>
      </c>
      <c r="P248" s="4">
        <f t="shared" si="25"/>
        <v>68311740</v>
      </c>
    </row>
    <row r="249" spans="2:16" x14ac:dyDescent="0.25">
      <c r="B249" s="49">
        <v>4</v>
      </c>
      <c r="C249" s="66" t="s">
        <v>164</v>
      </c>
      <c r="D249" s="17">
        <v>74108328</v>
      </c>
      <c r="E249" s="17">
        <v>86177895</v>
      </c>
      <c r="F249" s="47">
        <f t="shared" si="23"/>
        <v>1.1628638416994106</v>
      </c>
      <c r="I249" s="74"/>
      <c r="J249" s="4">
        <f>'[1]T5_PLAN_vs_PRFM (2)'!F15</f>
        <v>73918320</v>
      </c>
      <c r="K249" s="4">
        <f>'[1]T5B_PLAN_vs_PRFM  (3)'!F15</f>
        <v>190008</v>
      </c>
      <c r="L249" s="4">
        <f t="shared" si="24"/>
        <v>74108328</v>
      </c>
      <c r="N249" s="23">
        <f>'[1]T5_PLAN_vs_PRFM (2)'!H15</f>
        <v>85847175</v>
      </c>
      <c r="O249" s="23">
        <f>'[1]T5B_PLAN_vs_PRFM  (3)'!H15</f>
        <v>330720</v>
      </c>
      <c r="P249" s="4">
        <f t="shared" si="25"/>
        <v>86177895</v>
      </c>
    </row>
    <row r="250" spans="2:16" x14ac:dyDescent="0.25">
      <c r="B250" s="49">
        <v>5</v>
      </c>
      <c r="C250" s="66" t="s">
        <v>115</v>
      </c>
      <c r="D250" s="17">
        <v>49698948</v>
      </c>
      <c r="E250" s="17">
        <v>47004432</v>
      </c>
      <c r="F250" s="47">
        <f t="shared" si="23"/>
        <v>0.94578323871161218</v>
      </c>
      <c r="I250" s="74"/>
      <c r="J250" s="4">
        <f>'[1]T5_PLAN_vs_PRFM (2)'!F16</f>
        <v>49496460</v>
      </c>
      <c r="K250" s="4">
        <f>'[1]T5B_PLAN_vs_PRFM  (3)'!F16</f>
        <v>202488</v>
      </c>
      <c r="L250" s="4">
        <f t="shared" si="24"/>
        <v>49698948</v>
      </c>
      <c r="N250" s="23">
        <f>'[1]T5_PLAN_vs_PRFM (2)'!H16</f>
        <v>46774800</v>
      </c>
      <c r="O250" s="23">
        <f>'[1]T5B_PLAN_vs_PRFM  (3)'!H16</f>
        <v>229632</v>
      </c>
      <c r="P250" s="4">
        <f t="shared" si="25"/>
        <v>47004432</v>
      </c>
    </row>
    <row r="251" spans="2:16" x14ac:dyDescent="0.25">
      <c r="B251" s="49">
        <v>6</v>
      </c>
      <c r="C251" s="66" t="s">
        <v>116</v>
      </c>
      <c r="D251" s="17">
        <v>26762660</v>
      </c>
      <c r="E251" s="17">
        <v>31258200</v>
      </c>
      <c r="F251" s="47">
        <f t="shared" si="23"/>
        <v>1.1679780709391367</v>
      </c>
      <c r="I251" s="74"/>
      <c r="J251" s="4">
        <f>'[1]T5_PLAN_vs_PRFM (2)'!F17</f>
        <v>26205740</v>
      </c>
      <c r="K251" s="4">
        <f>'[1]T5B_PLAN_vs_PRFM  (3)'!F17</f>
        <v>556920</v>
      </c>
      <c r="L251" s="4">
        <f t="shared" si="24"/>
        <v>26762660</v>
      </c>
      <c r="N251" s="23">
        <f>'[1]T5_PLAN_vs_PRFM (2)'!H17</f>
        <v>30634200</v>
      </c>
      <c r="O251" s="23">
        <f>'[1]T5B_PLAN_vs_PRFM  (3)'!H17</f>
        <v>624000</v>
      </c>
      <c r="P251" s="4">
        <f t="shared" si="25"/>
        <v>31258200</v>
      </c>
    </row>
    <row r="252" spans="2:16" x14ac:dyDescent="0.25">
      <c r="B252" s="49">
        <v>7</v>
      </c>
      <c r="C252" s="66" t="s">
        <v>117</v>
      </c>
      <c r="D252" s="17">
        <v>77666380</v>
      </c>
      <c r="E252" s="17">
        <v>75550569</v>
      </c>
      <c r="F252" s="47">
        <f t="shared" si="23"/>
        <v>0.97275769773227494</v>
      </c>
      <c r="I252" s="74"/>
      <c r="J252" s="4">
        <f>'[1]T5_PLAN_vs_PRFM (2)'!F18</f>
        <v>77120380</v>
      </c>
      <c r="K252" s="4">
        <f>'[1]T5B_PLAN_vs_PRFM  (3)'!F18</f>
        <v>546000</v>
      </c>
      <c r="L252" s="4">
        <f t="shared" si="24"/>
        <v>77666380</v>
      </c>
      <c r="N252" s="23">
        <f>'[1]T5_PLAN_vs_PRFM (2)'!H18</f>
        <v>74954025</v>
      </c>
      <c r="O252" s="23">
        <f>'[1]T5B_PLAN_vs_PRFM  (3)'!H18</f>
        <v>596544</v>
      </c>
      <c r="P252" s="4">
        <f t="shared" si="25"/>
        <v>75550569</v>
      </c>
    </row>
    <row r="253" spans="2:16" x14ac:dyDescent="0.25">
      <c r="B253" s="49">
        <v>8</v>
      </c>
      <c r="C253" s="66" t="s">
        <v>118</v>
      </c>
      <c r="D253" s="17">
        <v>7978254</v>
      </c>
      <c r="E253" s="17">
        <v>5199165</v>
      </c>
      <c r="F253" s="47">
        <f t="shared" si="23"/>
        <v>0.65166701887405443</v>
      </c>
      <c r="I253" s="74"/>
      <c r="J253" s="4">
        <f>'[1]T5_PLAN_vs_PRFM (2)'!F19</f>
        <v>7937070</v>
      </c>
      <c r="K253" s="4">
        <f>'[1]T5B_PLAN_vs_PRFM  (3)'!F19</f>
        <v>41184</v>
      </c>
      <c r="L253" s="4">
        <f t="shared" si="24"/>
        <v>7978254</v>
      </c>
      <c r="N253" s="23">
        <f>'[1]T5_PLAN_vs_PRFM (2)'!H19</f>
        <v>5185125</v>
      </c>
      <c r="O253" s="23">
        <f>'[1]T5B_PLAN_vs_PRFM  (3)'!H19</f>
        <v>14040</v>
      </c>
      <c r="P253" s="4">
        <f t="shared" si="25"/>
        <v>5199165</v>
      </c>
    </row>
    <row r="254" spans="2:16" x14ac:dyDescent="0.25">
      <c r="B254" s="49">
        <v>9</v>
      </c>
      <c r="C254" s="66" t="s">
        <v>119</v>
      </c>
      <c r="D254" s="17">
        <v>70329170</v>
      </c>
      <c r="E254" s="17">
        <v>77662125</v>
      </c>
      <c r="F254" s="47">
        <f t="shared" si="23"/>
        <v>1.1042661956624826</v>
      </c>
      <c r="I254" s="74"/>
      <c r="J254" s="4">
        <f>'[1]T5_PLAN_vs_PRFM (2)'!F20</f>
        <v>70329170</v>
      </c>
      <c r="K254" s="4">
        <f>'[1]T5B_PLAN_vs_PRFM  (3)'!F20</f>
        <v>0</v>
      </c>
      <c r="L254" s="4">
        <f t="shared" si="24"/>
        <v>70329170</v>
      </c>
      <c r="N254" s="23">
        <f>'[1]T5_PLAN_vs_PRFM (2)'!H20</f>
        <v>77662125</v>
      </c>
      <c r="O254" s="23">
        <f>'[1]T5B_PLAN_vs_PRFM  (3)'!H20</f>
        <v>0</v>
      </c>
      <c r="P254" s="4">
        <f t="shared" si="25"/>
        <v>77662125</v>
      </c>
    </row>
    <row r="255" spans="2:16" x14ac:dyDescent="0.25">
      <c r="B255" s="49">
        <v>10</v>
      </c>
      <c r="C255" s="66" t="s">
        <v>120</v>
      </c>
      <c r="D255" s="17">
        <v>64953644</v>
      </c>
      <c r="E255" s="17">
        <v>65475699</v>
      </c>
      <c r="F255" s="47">
        <f t="shared" si="23"/>
        <v>1.0080373473734592</v>
      </c>
      <c r="I255" s="74"/>
      <c r="J255" s="4">
        <f>'[1]T5_PLAN_vs_PRFM (2)'!F21</f>
        <v>64489700</v>
      </c>
      <c r="K255" s="4">
        <f>'[1]T5B_PLAN_vs_PRFM  (3)'!F21</f>
        <v>463944</v>
      </c>
      <c r="L255" s="4">
        <f t="shared" si="24"/>
        <v>64953644</v>
      </c>
      <c r="N255" s="23">
        <f>'[1]T5_PLAN_vs_PRFM (2)'!H21</f>
        <v>65131875</v>
      </c>
      <c r="O255" s="23">
        <f>'[1]T5B_PLAN_vs_PRFM  (3)'!H21</f>
        <v>343824</v>
      </c>
      <c r="P255" s="4">
        <f t="shared" si="25"/>
        <v>65475699</v>
      </c>
    </row>
    <row r="256" spans="2:16" x14ac:dyDescent="0.25">
      <c r="B256" s="49">
        <v>11</v>
      </c>
      <c r="C256" s="66" t="s">
        <v>121</v>
      </c>
      <c r="D256" s="17">
        <v>37676108</v>
      </c>
      <c r="E256" s="17">
        <v>36629313</v>
      </c>
      <c r="F256" s="47">
        <f t="shared" si="23"/>
        <v>0.97221594650912457</v>
      </c>
      <c r="I256" s="74"/>
      <c r="J256" s="4">
        <f>'[1]T5_PLAN_vs_PRFM (2)'!F22</f>
        <v>37579700</v>
      </c>
      <c r="K256" s="4">
        <f>'[1]T5B_PLAN_vs_PRFM  (3)'!F22</f>
        <v>96408</v>
      </c>
      <c r="L256" s="4">
        <f t="shared" si="24"/>
        <v>37676108</v>
      </c>
      <c r="N256" s="23">
        <f>'[1]T5_PLAN_vs_PRFM (2)'!H22</f>
        <v>36543825</v>
      </c>
      <c r="O256" s="23">
        <f>'[1]T5B_PLAN_vs_PRFM  (3)'!H22</f>
        <v>85488</v>
      </c>
      <c r="P256" s="4">
        <f t="shared" si="25"/>
        <v>36629313</v>
      </c>
    </row>
    <row r="257" spans="2:16" x14ac:dyDescent="0.25">
      <c r="B257" s="49">
        <v>12</v>
      </c>
      <c r="C257" s="66" t="s">
        <v>122</v>
      </c>
      <c r="D257" s="17">
        <v>24509986</v>
      </c>
      <c r="E257" s="17">
        <v>24286845</v>
      </c>
      <c r="F257" s="47">
        <f t="shared" si="23"/>
        <v>0.99089591483242789</v>
      </c>
      <c r="I257" s="74"/>
      <c r="J257" s="4">
        <f>'[1]T5_PLAN_vs_PRFM (2)'!F23</f>
        <v>23871010</v>
      </c>
      <c r="K257" s="4">
        <f>'[1]T5B_PLAN_vs_PRFM  (3)'!F23</f>
        <v>638976</v>
      </c>
      <c r="L257" s="4">
        <f t="shared" si="24"/>
        <v>24509986</v>
      </c>
      <c r="N257" s="23">
        <f>'[1]T5_PLAN_vs_PRFM (2)'!H23</f>
        <v>23784525</v>
      </c>
      <c r="O257" s="23">
        <f>'[1]T5B_PLAN_vs_PRFM  (3)'!H23</f>
        <v>502320</v>
      </c>
      <c r="P257" s="4">
        <f t="shared" si="25"/>
        <v>24286845</v>
      </c>
    </row>
    <row r="258" spans="2:16" x14ac:dyDescent="0.25">
      <c r="B258" s="49">
        <v>13</v>
      </c>
      <c r="C258" s="66" t="s">
        <v>123</v>
      </c>
      <c r="D258" s="17">
        <v>85637814</v>
      </c>
      <c r="E258" s="17">
        <v>88833525</v>
      </c>
      <c r="F258" s="47">
        <f t="shared" si="23"/>
        <v>1.0373165877400841</v>
      </c>
      <c r="I258" s="74"/>
      <c r="J258" s="4">
        <f>'[1]T5_PLAN_vs_PRFM (2)'!F24</f>
        <v>85081830</v>
      </c>
      <c r="K258" s="4">
        <f>'[1]T5B_PLAN_vs_PRFM  (3)'!F24</f>
        <v>555984</v>
      </c>
      <c r="L258" s="4">
        <f t="shared" si="24"/>
        <v>85637814</v>
      </c>
      <c r="N258" s="23">
        <f>'[1]T5_PLAN_vs_PRFM (2)'!H24</f>
        <v>88287525</v>
      </c>
      <c r="O258" s="23">
        <f>'[1]T5B_PLAN_vs_PRFM  (3)'!H24</f>
        <v>546000</v>
      </c>
      <c r="P258" s="4">
        <f t="shared" si="25"/>
        <v>88833525</v>
      </c>
    </row>
    <row r="259" spans="2:16" x14ac:dyDescent="0.25">
      <c r="B259" s="49">
        <v>14</v>
      </c>
      <c r="C259" s="66" t="s">
        <v>124</v>
      </c>
      <c r="D259" s="17">
        <v>154881310</v>
      </c>
      <c r="E259" s="17">
        <v>146454075</v>
      </c>
      <c r="F259" s="47">
        <f t="shared" si="23"/>
        <v>0.94558907721015528</v>
      </c>
      <c r="H259" s="4" t="s">
        <v>15</v>
      </c>
      <c r="I259" s="74"/>
      <c r="J259" s="4">
        <f>'[1]T5_PLAN_vs_PRFM (2)'!F25</f>
        <v>154881310</v>
      </c>
      <c r="K259" s="4">
        <f>'[1]T5B_PLAN_vs_PRFM  (3)'!F25</f>
        <v>0</v>
      </c>
      <c r="L259" s="4">
        <f t="shared" si="24"/>
        <v>154881310</v>
      </c>
      <c r="N259" s="23">
        <f>'[1]T5_PLAN_vs_PRFM (2)'!H25</f>
        <v>146454075</v>
      </c>
      <c r="O259" s="23">
        <f>'[1]T5B_PLAN_vs_PRFM  (3)'!H25</f>
        <v>0</v>
      </c>
      <c r="P259" s="4">
        <f t="shared" si="25"/>
        <v>146454075</v>
      </c>
    </row>
    <row r="260" spans="2:16" x14ac:dyDescent="0.25">
      <c r="B260" s="49">
        <v>15</v>
      </c>
      <c r="C260" s="66" t="s">
        <v>125</v>
      </c>
      <c r="D260" s="17">
        <v>82874784</v>
      </c>
      <c r="E260" s="17">
        <v>91377825</v>
      </c>
      <c r="F260" s="47">
        <f t="shared" si="23"/>
        <v>1.1026010637928179</v>
      </c>
      <c r="I260" s="74"/>
      <c r="J260" s="4">
        <f>'[1]T5_PLAN_vs_PRFM (2)'!F26</f>
        <v>82554360</v>
      </c>
      <c r="K260" s="4">
        <f>'[1]T5B_PLAN_vs_PRFM  (3)'!F26</f>
        <v>320424</v>
      </c>
      <c r="L260" s="4">
        <f t="shared" si="24"/>
        <v>82874784</v>
      </c>
      <c r="N260" s="23">
        <f>'[1]T5_PLAN_vs_PRFM (2)'!H26</f>
        <v>91019025</v>
      </c>
      <c r="O260" s="23">
        <f>'[1]T5B_PLAN_vs_PRFM  (3)'!H26</f>
        <v>358800</v>
      </c>
      <c r="P260" s="4">
        <f t="shared" si="25"/>
        <v>91377825</v>
      </c>
    </row>
    <row r="261" spans="2:16" x14ac:dyDescent="0.25">
      <c r="B261" s="49">
        <v>16</v>
      </c>
      <c r="C261" s="66" t="s">
        <v>126</v>
      </c>
      <c r="D261" s="17">
        <v>89047626</v>
      </c>
      <c r="E261" s="17">
        <v>90276792</v>
      </c>
      <c r="F261" s="47">
        <f t="shared" si="23"/>
        <v>1.013803467371494</v>
      </c>
      <c r="I261" s="74"/>
      <c r="J261" s="4">
        <f>'[1]T5_PLAN_vs_PRFM (2)'!F27</f>
        <v>88662930</v>
      </c>
      <c r="K261" s="4">
        <f>'[1]T5B_PLAN_vs_PRFM  (3)'!F27</f>
        <v>384696</v>
      </c>
      <c r="L261" s="4">
        <f t="shared" si="24"/>
        <v>89047626</v>
      </c>
      <c r="N261" s="23">
        <f>'[1]T5_PLAN_vs_PRFM (2)'!H27</f>
        <v>89850600</v>
      </c>
      <c r="O261" s="23">
        <f>'[1]T5B_PLAN_vs_PRFM  (3)'!H27</f>
        <v>426192</v>
      </c>
      <c r="P261" s="4">
        <f t="shared" si="25"/>
        <v>90276792</v>
      </c>
    </row>
    <row r="262" spans="2:16" x14ac:dyDescent="0.25">
      <c r="B262" s="49">
        <v>17</v>
      </c>
      <c r="C262" s="66" t="s">
        <v>127</v>
      </c>
      <c r="D262" s="17">
        <v>78295132</v>
      </c>
      <c r="E262" s="17">
        <v>81728499</v>
      </c>
      <c r="F262" s="47">
        <f t="shared" si="23"/>
        <v>1.0438516024214635</v>
      </c>
      <c r="I262" s="74"/>
      <c r="J262" s="4">
        <f>'[1]T5_PLAN_vs_PRFM (2)'!F28</f>
        <v>77492980</v>
      </c>
      <c r="K262" s="4">
        <f>'[1]T5B_PLAN_vs_PRFM  (3)'!F28</f>
        <v>802152</v>
      </c>
      <c r="L262" s="4">
        <f t="shared" si="24"/>
        <v>78295132</v>
      </c>
      <c r="N262" s="23">
        <f>'[1]T5_PLAN_vs_PRFM (2)'!H28</f>
        <v>80838675</v>
      </c>
      <c r="O262" s="23">
        <f>'[1]T5B_PLAN_vs_PRFM  (3)'!H28</f>
        <v>889824</v>
      </c>
      <c r="P262" s="4">
        <f t="shared" si="25"/>
        <v>81728499</v>
      </c>
    </row>
    <row r="263" spans="2:16" x14ac:dyDescent="0.25">
      <c r="B263" s="49">
        <v>18</v>
      </c>
      <c r="C263" s="66" t="s">
        <v>128</v>
      </c>
      <c r="D263" s="17">
        <v>121236984</v>
      </c>
      <c r="E263" s="17">
        <v>134304150</v>
      </c>
      <c r="F263" s="47">
        <f t="shared" si="23"/>
        <v>1.1077820114693715</v>
      </c>
      <c r="H263" s="4" t="s">
        <v>15</v>
      </c>
      <c r="I263" s="74"/>
      <c r="J263" s="4">
        <f>'[1]T5_PLAN_vs_PRFM (2)'!F29</f>
        <v>120681000</v>
      </c>
      <c r="K263" s="4">
        <f>'[1]T5B_PLAN_vs_PRFM  (3)'!F29</f>
        <v>555984</v>
      </c>
      <c r="L263" s="4">
        <f t="shared" si="24"/>
        <v>121236984</v>
      </c>
      <c r="N263" s="23">
        <f>'[1]T5_PLAN_vs_PRFM (2)'!H29</f>
        <v>133680150</v>
      </c>
      <c r="O263" s="23">
        <f>'[1]T5B_PLAN_vs_PRFM  (3)'!H29</f>
        <v>624000</v>
      </c>
      <c r="P263" s="4">
        <f t="shared" si="25"/>
        <v>134304150</v>
      </c>
    </row>
    <row r="264" spans="2:16" x14ac:dyDescent="0.25">
      <c r="B264" s="49">
        <v>19</v>
      </c>
      <c r="C264" s="66" t="s">
        <v>129</v>
      </c>
      <c r="D264" s="17">
        <v>147477582</v>
      </c>
      <c r="E264" s="17">
        <v>135348900</v>
      </c>
      <c r="F264" s="47">
        <f t="shared" si="23"/>
        <v>0.91775914796324776</v>
      </c>
      <c r="I264" s="74"/>
      <c r="J264" s="4">
        <f>'[1]T5_PLAN_vs_PRFM (2)'!F30</f>
        <v>147129390</v>
      </c>
      <c r="K264" s="4">
        <f>'[1]T5B_PLAN_vs_PRFM  (3)'!F30</f>
        <v>348192</v>
      </c>
      <c r="L264" s="4">
        <f t="shared" si="24"/>
        <v>147477582</v>
      </c>
      <c r="N264" s="23">
        <f>'[1]T5_PLAN_vs_PRFM (2)'!H30</f>
        <v>134990100</v>
      </c>
      <c r="O264" s="23">
        <f>'[1]T5B_PLAN_vs_PRFM  (3)'!H30</f>
        <v>358800</v>
      </c>
      <c r="P264" s="4">
        <f t="shared" si="25"/>
        <v>135348900</v>
      </c>
    </row>
    <row r="265" spans="2:16" x14ac:dyDescent="0.25">
      <c r="B265" s="49">
        <v>20</v>
      </c>
      <c r="C265" s="66" t="s">
        <v>130</v>
      </c>
      <c r="D265" s="17">
        <v>63458450</v>
      </c>
      <c r="E265" s="17">
        <v>67217322</v>
      </c>
      <c r="F265" s="47">
        <f t="shared" si="23"/>
        <v>1.0592335930045564</v>
      </c>
      <c r="I265" s="74"/>
      <c r="J265" s="4">
        <f>'[1]T5_PLAN_vs_PRFM (2)'!F31</f>
        <v>62212010</v>
      </c>
      <c r="K265" s="4">
        <f>'[1]T5B_PLAN_vs_PRFM  (3)'!F31</f>
        <v>1246440</v>
      </c>
      <c r="L265" s="4">
        <f t="shared" si="24"/>
        <v>63458450</v>
      </c>
      <c r="N265" s="23">
        <f>'[1]T5_PLAN_vs_PRFM (2)'!H31</f>
        <v>65912850</v>
      </c>
      <c r="O265" s="23">
        <f>'[1]T5B_PLAN_vs_PRFM  (3)'!H31</f>
        <v>1304472</v>
      </c>
      <c r="P265" s="4">
        <f t="shared" si="25"/>
        <v>67217322</v>
      </c>
    </row>
    <row r="266" spans="2:16" x14ac:dyDescent="0.25">
      <c r="B266" s="71">
        <v>21</v>
      </c>
      <c r="C266" s="66" t="s">
        <v>131</v>
      </c>
      <c r="D266" s="71">
        <v>15047834</v>
      </c>
      <c r="E266" s="71">
        <v>14550960</v>
      </c>
      <c r="F266" s="47">
        <f t="shared" si="23"/>
        <v>0.96698036408429278</v>
      </c>
      <c r="G266" s="5"/>
      <c r="H266" s="5"/>
      <c r="I266" s="74"/>
      <c r="J266" s="4">
        <f>'[1]T5_PLAN_vs_PRFM (2)'!F32</f>
        <v>14980130</v>
      </c>
      <c r="K266" s="4">
        <f>'[1]T5B_PLAN_vs_PRFM  (3)'!F32</f>
        <v>67704</v>
      </c>
      <c r="L266" s="4">
        <f t="shared" si="24"/>
        <v>15047834</v>
      </c>
      <c r="N266" s="23">
        <f>'[1]T5_PLAN_vs_PRFM (2)'!H32</f>
        <v>14432400</v>
      </c>
      <c r="O266" s="23">
        <f>'[1]T5B_PLAN_vs_PRFM  (3)'!H32</f>
        <v>118560</v>
      </c>
      <c r="P266" s="4">
        <f t="shared" si="25"/>
        <v>14550960</v>
      </c>
    </row>
    <row r="267" spans="2:16" x14ac:dyDescent="0.25">
      <c r="B267" s="43">
        <v>22</v>
      </c>
      <c r="C267" s="48" t="s">
        <v>169</v>
      </c>
      <c r="D267" s="71">
        <v>36773712</v>
      </c>
      <c r="E267" s="71">
        <v>39589593</v>
      </c>
      <c r="F267" s="47">
        <f t="shared" si="23"/>
        <v>1.0765732053375521</v>
      </c>
      <c r="G267" s="5"/>
      <c r="H267" s="5"/>
      <c r="I267" s="74"/>
      <c r="J267" s="4">
        <f>'[1]T5_PLAN_vs_PRFM (2)'!F33</f>
        <v>36553440</v>
      </c>
      <c r="K267" s="4">
        <f>'[1]T5B_PLAN_vs_PRFM  (3)'!F33</f>
        <v>220272</v>
      </c>
      <c r="L267" s="4">
        <f t="shared" si="24"/>
        <v>36773712</v>
      </c>
      <c r="N267" s="23">
        <f>'[1]T5_PLAN_vs_PRFM (2)'!H33</f>
        <v>39265425</v>
      </c>
      <c r="O267" s="23">
        <f>'[1]T5B_PLAN_vs_PRFM  (3)'!H33</f>
        <v>324168</v>
      </c>
      <c r="P267" s="4">
        <f t="shared" si="25"/>
        <v>39589593</v>
      </c>
    </row>
    <row r="268" spans="2:16" x14ac:dyDescent="0.25">
      <c r="B268" s="43">
        <v>23</v>
      </c>
      <c r="C268" s="48" t="s">
        <v>170</v>
      </c>
      <c r="D268" s="71">
        <v>21789400</v>
      </c>
      <c r="E268" s="71">
        <v>23092293</v>
      </c>
      <c r="F268" s="47">
        <f t="shared" si="23"/>
        <v>1.0597948084848596</v>
      </c>
      <c r="G268" s="5"/>
      <c r="H268" s="5"/>
      <c r="I268" s="74"/>
      <c r="J268" s="4">
        <f>'[1]T5_PLAN_vs_PRFM (2)'!F34</f>
        <v>21728560</v>
      </c>
      <c r="K268" s="4">
        <f>'[1]T5B_PLAN_vs_PRFM  (3)'!F34</f>
        <v>60840</v>
      </c>
      <c r="L268" s="4">
        <f t="shared" si="24"/>
        <v>21789400</v>
      </c>
      <c r="N268" s="23">
        <f>'[1]T5_PLAN_vs_PRFM (2)'!H34</f>
        <v>22994325</v>
      </c>
      <c r="O268" s="23">
        <f>'[1]T5B_PLAN_vs_PRFM  (3)'!H34</f>
        <v>97968</v>
      </c>
      <c r="P268" s="4">
        <f t="shared" si="25"/>
        <v>23092293</v>
      </c>
    </row>
    <row r="269" spans="2:16" x14ac:dyDescent="0.25">
      <c r="B269" s="49">
        <v>24</v>
      </c>
      <c r="C269" s="48" t="s">
        <v>171</v>
      </c>
      <c r="D269" s="71">
        <v>3507500</v>
      </c>
      <c r="E269" s="71">
        <v>3175875</v>
      </c>
      <c r="F269" s="47">
        <f t="shared" si="23"/>
        <v>0.90545260156806839</v>
      </c>
      <c r="G269" s="5"/>
      <c r="H269" s="5"/>
      <c r="I269" s="74"/>
      <c r="J269" s="4">
        <f>'[1]T5_PLAN_vs_PRFM (2)'!F35</f>
        <v>3507500</v>
      </c>
      <c r="K269" s="4">
        <f>'[1]T5B_PLAN_vs_PRFM  (3)'!F35</f>
        <v>0</v>
      </c>
      <c r="L269" s="4">
        <f t="shared" si="24"/>
        <v>3507500</v>
      </c>
      <c r="N269" s="23">
        <f>'[1]T5_PLAN_vs_PRFM (2)'!H35</f>
        <v>3175875</v>
      </c>
      <c r="O269" s="23">
        <f>'[1]T5B_PLAN_vs_PRFM  (3)'!H35</f>
        <v>0</v>
      </c>
      <c r="P269" s="4">
        <f t="shared" si="25"/>
        <v>3175875</v>
      </c>
    </row>
    <row r="270" spans="2:16" s="5" customFormat="1" x14ac:dyDescent="0.25">
      <c r="B270" s="75"/>
      <c r="C270" s="15" t="s">
        <v>29</v>
      </c>
      <c r="D270" s="22">
        <f>SUM(D246:D269)</f>
        <v>1496897832</v>
      </c>
      <c r="E270" s="22">
        <f>SUM(E246:E269)</f>
        <v>1522310454</v>
      </c>
      <c r="F270" s="18">
        <f t="shared" si="23"/>
        <v>1.0169768580438427</v>
      </c>
      <c r="G270" s="4"/>
      <c r="H270" s="4"/>
      <c r="I270" s="74"/>
      <c r="J270" s="5">
        <f>SUM(J246:J269)</f>
        <v>1487899440</v>
      </c>
      <c r="K270" s="5">
        <f t="shared" ref="K270:L270" si="26">SUM(K246:K269)</f>
        <v>8998392</v>
      </c>
      <c r="L270" s="5">
        <f t="shared" si="26"/>
        <v>1496897832</v>
      </c>
      <c r="N270" s="5">
        <f t="shared" ref="N270" si="27">SUM(N246:N269)</f>
        <v>1512726750</v>
      </c>
      <c r="O270" s="5">
        <f t="shared" ref="O270" si="28">SUM(O246:O269)</f>
        <v>9583704</v>
      </c>
      <c r="P270" s="5">
        <f t="shared" ref="P270" si="29">SUM(P246:P269)</f>
        <v>1522310454</v>
      </c>
    </row>
    <row r="271" spans="2:16" s="5" customFormat="1" x14ac:dyDescent="0.25">
      <c r="B271" s="75"/>
      <c r="C271" s="15" t="s">
        <v>216</v>
      </c>
      <c r="D271" s="123">
        <f>D270/10000000</f>
        <v>149.68978319999999</v>
      </c>
      <c r="E271" s="123">
        <f>E270/10000000</f>
        <v>152.2310454</v>
      </c>
      <c r="F271" s="18"/>
      <c r="G271" s="4"/>
      <c r="H271" s="4"/>
      <c r="I271" s="74"/>
    </row>
    <row r="272" spans="2:16" ht="15.75" customHeight="1" x14ac:dyDescent="0.25">
      <c r="B272" s="5"/>
      <c r="D272" s="76"/>
    </row>
    <row r="273" spans="2:15" ht="15.75" customHeight="1" x14ac:dyDescent="0.25">
      <c r="B273" s="411" t="s">
        <v>172</v>
      </c>
      <c r="C273" s="411"/>
      <c r="D273" s="411"/>
      <c r="E273" s="411"/>
      <c r="F273" s="411"/>
      <c r="G273" s="411"/>
    </row>
    <row r="274" spans="2:15" x14ac:dyDescent="0.25">
      <c r="B274" s="413" t="s">
        <v>187</v>
      </c>
      <c r="C274" s="413"/>
      <c r="D274" s="413"/>
      <c r="E274" s="413"/>
      <c r="F274" s="413"/>
      <c r="G274" s="413"/>
    </row>
    <row r="275" spans="2:15" x14ac:dyDescent="0.25">
      <c r="B275" s="13" t="s">
        <v>22</v>
      </c>
      <c r="C275" s="13"/>
      <c r="D275" s="77" t="s">
        <v>35</v>
      </c>
      <c r="E275" s="77" t="s">
        <v>36</v>
      </c>
      <c r="F275" s="77" t="s">
        <v>6</v>
      </c>
      <c r="G275" s="77" t="s">
        <v>30</v>
      </c>
    </row>
    <row r="276" spans="2:15" x14ac:dyDescent="0.25">
      <c r="B276" s="13">
        <v>1</v>
      </c>
      <c r="C276" s="13">
        <v>2</v>
      </c>
      <c r="D276" s="77">
        <v>3</v>
      </c>
      <c r="E276" s="77">
        <v>4</v>
      </c>
      <c r="F276" s="77" t="s">
        <v>37</v>
      </c>
      <c r="G276" s="77">
        <v>6</v>
      </c>
    </row>
    <row r="277" spans="2:15" ht="30" x14ac:dyDescent="0.25">
      <c r="B277" s="46">
        <v>1</v>
      </c>
      <c r="C277" s="14" t="s">
        <v>233</v>
      </c>
      <c r="D277" s="78"/>
      <c r="E277" s="79">
        <f>E311</f>
        <v>23717.976277999991</v>
      </c>
      <c r="F277" s="79">
        <v>0</v>
      </c>
      <c r="G277" s="80">
        <v>0</v>
      </c>
    </row>
    <row r="278" spans="2:15" x14ac:dyDescent="0.25">
      <c r="B278" s="46">
        <v>2</v>
      </c>
      <c r="C278" s="14" t="s">
        <v>234</v>
      </c>
      <c r="D278" s="78">
        <f>D311</f>
        <v>296108.27129999996</v>
      </c>
      <c r="E278" s="79">
        <f>D311</f>
        <v>296108.27129999996</v>
      </c>
      <c r="F278" s="79">
        <f>E278-D278</f>
        <v>0</v>
      </c>
      <c r="G278" s="32">
        <f>F278/D278</f>
        <v>0</v>
      </c>
      <c r="I278" s="4" t="s">
        <v>15</v>
      </c>
    </row>
    <row r="279" spans="2:15" x14ac:dyDescent="0.25">
      <c r="B279" s="46">
        <v>3</v>
      </c>
      <c r="C279" s="14" t="s">
        <v>235</v>
      </c>
      <c r="D279" s="81">
        <f>F376</f>
        <v>199640.99</v>
      </c>
      <c r="E279" s="1">
        <f>F376</f>
        <v>199640.99</v>
      </c>
      <c r="F279" s="79">
        <f>E279-D279</f>
        <v>0</v>
      </c>
      <c r="G279" s="32">
        <f>F279/D279</f>
        <v>0</v>
      </c>
    </row>
    <row r="280" spans="2:15" x14ac:dyDescent="0.25">
      <c r="B280" s="82"/>
    </row>
    <row r="281" spans="2:15" x14ac:dyDescent="0.25">
      <c r="B281" s="417" t="s">
        <v>38</v>
      </c>
      <c r="C281" s="417"/>
      <c r="D281" s="417"/>
      <c r="E281" s="417"/>
      <c r="F281" s="417"/>
      <c r="G281" s="83"/>
    </row>
    <row r="282" spans="2:15" x14ac:dyDescent="0.25">
      <c r="B282" s="84"/>
      <c r="C282" s="84"/>
      <c r="D282" s="84"/>
      <c r="E282" s="84"/>
      <c r="F282" s="85"/>
      <c r="G282" s="84"/>
    </row>
    <row r="283" spans="2:15" x14ac:dyDescent="0.25">
      <c r="B283" s="411" t="s">
        <v>236</v>
      </c>
      <c r="C283" s="411"/>
      <c r="D283" s="411"/>
      <c r="E283" s="411"/>
      <c r="F283" s="411"/>
      <c r="G283" s="411"/>
      <c r="H283" s="70"/>
    </row>
    <row r="284" spans="2:15" x14ac:dyDescent="0.25">
      <c r="B284" s="5"/>
      <c r="C284" s="70"/>
      <c r="D284" s="86"/>
      <c r="E284" s="70"/>
      <c r="F284" s="70"/>
      <c r="G284" s="70"/>
      <c r="H284" s="70"/>
      <c r="J284" s="4" t="s">
        <v>42</v>
      </c>
    </row>
    <row r="285" spans="2:15" ht="33" customHeight="1" x14ac:dyDescent="0.25">
      <c r="B285" s="87" t="s">
        <v>39</v>
      </c>
      <c r="C285" s="87" t="s">
        <v>40</v>
      </c>
      <c r="D285" s="88" t="s">
        <v>239</v>
      </c>
      <c r="E285" s="89" t="s">
        <v>237</v>
      </c>
      <c r="F285" s="88" t="s">
        <v>238</v>
      </c>
      <c r="G285" s="90"/>
      <c r="H285" s="91"/>
      <c r="M285" s="4" t="s">
        <v>314</v>
      </c>
    </row>
    <row r="286" spans="2:15" ht="18" customHeight="1" x14ac:dyDescent="0.25">
      <c r="B286" s="92" t="s">
        <v>148</v>
      </c>
      <c r="C286" s="92" t="s">
        <v>149</v>
      </c>
      <c r="D286" s="92" t="s">
        <v>150</v>
      </c>
      <c r="E286" s="92" t="s">
        <v>151</v>
      </c>
      <c r="F286" s="92" t="s">
        <v>152</v>
      </c>
      <c r="G286" s="90"/>
      <c r="H286" s="91"/>
      <c r="J286" s="4" t="s">
        <v>316</v>
      </c>
      <c r="K286" s="4" t="s">
        <v>290</v>
      </c>
      <c r="L286" s="4" t="s">
        <v>11</v>
      </c>
      <c r="M286" s="4" t="s">
        <v>287</v>
      </c>
      <c r="N286" s="4" t="s">
        <v>315</v>
      </c>
    </row>
    <row r="287" spans="2:15" x14ac:dyDescent="0.25">
      <c r="B287" s="49">
        <v>1</v>
      </c>
      <c r="C287" s="66" t="s">
        <v>135</v>
      </c>
      <c r="D287" s="117">
        <v>5013.0402999999997</v>
      </c>
      <c r="E287" s="118">
        <v>533.77</v>
      </c>
      <c r="F287" s="142">
        <f t="shared" ref="F287:F311" si="30">E287/D287</f>
        <v>0.10647630341212298</v>
      </c>
      <c r="G287" s="93"/>
      <c r="H287" s="93"/>
      <c r="I287" s="94"/>
      <c r="J287" s="4">
        <v>2118.7318</v>
      </c>
      <c r="K287" s="4">
        <v>2894.3084999999996</v>
      </c>
      <c r="L287" s="312">
        <f>J287+K287</f>
        <v>5013.0402999999997</v>
      </c>
      <c r="M287" s="4">
        <v>260.55999999999995</v>
      </c>
      <c r="N287" s="4">
        <v>273.21000000000004</v>
      </c>
      <c r="O287" s="23">
        <f>M287+N287</f>
        <v>533.77</v>
      </c>
    </row>
    <row r="288" spans="2:15" x14ac:dyDescent="0.25">
      <c r="B288" s="49">
        <v>2</v>
      </c>
      <c r="C288" s="66" t="s">
        <v>112</v>
      </c>
      <c r="D288" s="117">
        <v>12766.1667</v>
      </c>
      <c r="E288" s="118">
        <v>1075.04</v>
      </c>
      <c r="F288" s="142">
        <f t="shared" si="30"/>
        <v>8.4210086337036472E-2</v>
      </c>
      <c r="G288" s="93"/>
      <c r="H288" s="93"/>
      <c r="I288" s="94"/>
      <c r="J288" s="4">
        <v>6812.3982000000005</v>
      </c>
      <c r="K288" s="4">
        <v>5953.7684999999992</v>
      </c>
      <c r="L288" s="312">
        <f t="shared" ref="L288:L310" si="31">J288+K288</f>
        <v>12766.1667</v>
      </c>
      <c r="M288" s="4">
        <v>687.53</v>
      </c>
      <c r="N288" s="4">
        <v>387.51</v>
      </c>
      <c r="O288" s="23">
        <f t="shared" ref="O288:O311" si="32">M288+N288</f>
        <v>1075.04</v>
      </c>
    </row>
    <row r="289" spans="2:15" x14ac:dyDescent="0.25">
      <c r="B289" s="49">
        <v>3</v>
      </c>
      <c r="C289" s="66" t="s">
        <v>113</v>
      </c>
      <c r="D289" s="117">
        <v>13467.8914</v>
      </c>
      <c r="E289" s="118">
        <v>1016.017000000001</v>
      </c>
      <c r="F289" s="142">
        <f t="shared" si="30"/>
        <v>7.5439946003722669E-2</v>
      </c>
      <c r="G289" s="93"/>
      <c r="H289" s="93"/>
      <c r="I289" s="94"/>
      <c r="J289" s="4">
        <v>7472.4814000000006</v>
      </c>
      <c r="K289" s="4">
        <v>5995.41</v>
      </c>
      <c r="L289" s="312">
        <f t="shared" si="31"/>
        <v>13467.8914</v>
      </c>
      <c r="M289" s="4">
        <v>999.91000000000099</v>
      </c>
      <c r="N289" s="4">
        <v>16.106999999999971</v>
      </c>
      <c r="O289" s="23">
        <f t="shared" si="32"/>
        <v>1016.017000000001</v>
      </c>
    </row>
    <row r="290" spans="2:15" x14ac:dyDescent="0.25">
      <c r="B290" s="49">
        <v>4</v>
      </c>
      <c r="C290" s="66" t="s">
        <v>114</v>
      </c>
      <c r="D290" s="117">
        <v>14519.6397</v>
      </c>
      <c r="E290" s="118">
        <v>1098.2329999999999</v>
      </c>
      <c r="F290" s="142">
        <f t="shared" si="30"/>
        <v>7.563775842178784E-2</v>
      </c>
      <c r="G290" s="93"/>
      <c r="H290" s="93"/>
      <c r="I290" s="94"/>
      <c r="J290" s="4">
        <v>7420.3332</v>
      </c>
      <c r="K290" s="4">
        <v>7099.3064999999997</v>
      </c>
      <c r="L290" s="312">
        <f t="shared" si="31"/>
        <v>14519.6397</v>
      </c>
      <c r="M290" s="4">
        <v>859.04300000000001</v>
      </c>
      <c r="N290" s="4">
        <v>239.19</v>
      </c>
      <c r="O290" s="23">
        <f t="shared" si="32"/>
        <v>1098.2329999999999</v>
      </c>
    </row>
    <row r="291" spans="2:15" x14ac:dyDescent="0.25">
      <c r="B291" s="49">
        <v>5</v>
      </c>
      <c r="C291" s="66" t="s">
        <v>115</v>
      </c>
      <c r="D291" s="117">
        <v>11098.870200000001</v>
      </c>
      <c r="E291" s="118">
        <v>612.70999999999958</v>
      </c>
      <c r="F291" s="142">
        <f t="shared" si="30"/>
        <v>5.5204718044184309E-2</v>
      </c>
      <c r="G291" s="93"/>
      <c r="H291" s="93"/>
      <c r="I291" s="94"/>
      <c r="J291" s="4">
        <v>4980.0192000000006</v>
      </c>
      <c r="K291" s="4">
        <v>6118.8509999999997</v>
      </c>
      <c r="L291" s="312">
        <f t="shared" si="31"/>
        <v>11098.870200000001</v>
      </c>
      <c r="M291" s="4">
        <v>439.56299999999965</v>
      </c>
      <c r="N291" s="4">
        <v>173.14699999999993</v>
      </c>
      <c r="O291" s="23">
        <f t="shared" si="32"/>
        <v>612.70999999999958</v>
      </c>
    </row>
    <row r="292" spans="2:15" x14ac:dyDescent="0.25">
      <c r="B292" s="49">
        <v>6</v>
      </c>
      <c r="C292" s="66" t="s">
        <v>116</v>
      </c>
      <c r="D292" s="117">
        <v>5768.4709999999995</v>
      </c>
      <c r="E292" s="118">
        <v>88.200000000000273</v>
      </c>
      <c r="F292" s="142">
        <f t="shared" si="30"/>
        <v>1.5290013592856803E-2</v>
      </c>
      <c r="G292" s="93"/>
      <c r="H292" s="93"/>
      <c r="I292" s="94"/>
      <c r="J292" s="4">
        <v>2704.1120000000001</v>
      </c>
      <c r="K292" s="4">
        <v>3064.3589999999999</v>
      </c>
      <c r="L292" s="312">
        <f t="shared" si="31"/>
        <v>5768.4709999999995</v>
      </c>
      <c r="M292" s="4">
        <v>35.689999999999827</v>
      </c>
      <c r="N292" s="4">
        <v>52.510000000000446</v>
      </c>
      <c r="O292" s="23">
        <f t="shared" si="32"/>
        <v>88.200000000000273</v>
      </c>
    </row>
    <row r="293" spans="2:15" x14ac:dyDescent="0.25">
      <c r="B293" s="49">
        <v>7</v>
      </c>
      <c r="C293" s="66" t="s">
        <v>117</v>
      </c>
      <c r="D293" s="117">
        <v>13635.684999999999</v>
      </c>
      <c r="E293" s="118">
        <v>1600.6026299999996</v>
      </c>
      <c r="F293" s="142">
        <f t="shared" si="30"/>
        <v>0.1173833679789464</v>
      </c>
      <c r="G293" s="93"/>
      <c r="H293" s="93"/>
      <c r="I293" s="94"/>
      <c r="J293" s="4">
        <v>7793.9380000000001</v>
      </c>
      <c r="K293" s="4">
        <v>5841.7469999999994</v>
      </c>
      <c r="L293" s="312">
        <f t="shared" si="31"/>
        <v>13635.684999999999</v>
      </c>
      <c r="M293" s="4">
        <v>1267.6926299999996</v>
      </c>
      <c r="N293" s="4">
        <v>332.91</v>
      </c>
      <c r="O293" s="23">
        <f t="shared" si="32"/>
        <v>1600.6026299999996</v>
      </c>
    </row>
    <row r="294" spans="2:15" x14ac:dyDescent="0.25">
      <c r="B294" s="49">
        <v>8</v>
      </c>
      <c r="C294" s="66" t="s">
        <v>118</v>
      </c>
      <c r="D294" s="117">
        <v>1425.5420999999999</v>
      </c>
      <c r="E294" s="118">
        <v>223.34680000000003</v>
      </c>
      <c r="F294" s="142">
        <f t="shared" si="30"/>
        <v>0.15667499402508003</v>
      </c>
      <c r="G294" s="93"/>
      <c r="H294" s="93"/>
      <c r="I294" s="94"/>
      <c r="J294" s="4">
        <v>799.88459999999998</v>
      </c>
      <c r="K294" s="4">
        <v>625.65749999999991</v>
      </c>
      <c r="L294" s="312">
        <f t="shared" si="31"/>
        <v>1425.5420999999999</v>
      </c>
      <c r="M294" s="4">
        <v>-2.200000000016189E-3</v>
      </c>
      <c r="N294" s="4">
        <v>223.34900000000005</v>
      </c>
      <c r="O294" s="23">
        <f t="shared" si="32"/>
        <v>223.34680000000003</v>
      </c>
    </row>
    <row r="295" spans="2:15" x14ac:dyDescent="0.25">
      <c r="B295" s="49">
        <v>9</v>
      </c>
      <c r="C295" s="66" t="s">
        <v>119</v>
      </c>
      <c r="D295" s="117">
        <v>14379.14</v>
      </c>
      <c r="E295" s="118">
        <v>1500.19</v>
      </c>
      <c r="F295" s="142">
        <f t="shared" si="30"/>
        <v>0.10433099615136929</v>
      </c>
      <c r="G295" s="93"/>
      <c r="H295" s="93"/>
      <c r="I295" s="94"/>
      <c r="J295" s="4">
        <v>7032.9170000000004</v>
      </c>
      <c r="K295" s="4">
        <v>7346.222999999999</v>
      </c>
      <c r="L295" s="312">
        <f t="shared" si="31"/>
        <v>14379.14</v>
      </c>
      <c r="M295" s="4">
        <v>928.62</v>
      </c>
      <c r="N295" s="4">
        <v>571.57000000000005</v>
      </c>
      <c r="O295" s="23">
        <f t="shared" si="32"/>
        <v>1500.19</v>
      </c>
    </row>
    <row r="296" spans="2:15" x14ac:dyDescent="0.25">
      <c r="B296" s="49">
        <v>10</v>
      </c>
      <c r="C296" s="66" t="s">
        <v>120</v>
      </c>
      <c r="D296" s="117">
        <v>13016.257099999999</v>
      </c>
      <c r="E296" s="118">
        <v>1344.7520000000002</v>
      </c>
      <c r="F296" s="142">
        <f t="shared" si="30"/>
        <v>0.10331326353410769</v>
      </c>
      <c r="G296" s="93"/>
      <c r="H296" s="93"/>
      <c r="I296" s="94"/>
      <c r="J296" s="4">
        <v>6518.5616</v>
      </c>
      <c r="K296" s="4">
        <v>6497.6954999999998</v>
      </c>
      <c r="L296" s="312">
        <f t="shared" si="31"/>
        <v>13016.257099999999</v>
      </c>
      <c r="M296" s="4">
        <v>765.03200000000015</v>
      </c>
      <c r="N296" s="4">
        <v>579.72</v>
      </c>
      <c r="O296" s="23">
        <f t="shared" si="32"/>
        <v>1344.7520000000002</v>
      </c>
    </row>
    <row r="297" spans="2:15" x14ac:dyDescent="0.25">
      <c r="B297" s="49">
        <v>11</v>
      </c>
      <c r="C297" s="66" t="s">
        <v>121</v>
      </c>
      <c r="D297" s="117">
        <v>7224.3631999999998</v>
      </c>
      <c r="E297" s="118">
        <v>619.12819999999942</v>
      </c>
      <c r="F297" s="142">
        <f t="shared" si="30"/>
        <v>8.5700037893997286E-2</v>
      </c>
      <c r="G297" s="93"/>
      <c r="H297" s="93"/>
      <c r="I297" s="94"/>
      <c r="J297" s="4">
        <v>3772.4312000000004</v>
      </c>
      <c r="K297" s="4">
        <v>3451.9319999999998</v>
      </c>
      <c r="L297" s="312">
        <f t="shared" si="31"/>
        <v>7224.3631999999998</v>
      </c>
      <c r="M297" s="4">
        <v>539.79019999999946</v>
      </c>
      <c r="N297" s="4">
        <v>79.337999999999965</v>
      </c>
      <c r="O297" s="23">
        <f t="shared" si="32"/>
        <v>619.12819999999942</v>
      </c>
    </row>
    <row r="298" spans="2:15" x14ac:dyDescent="0.25">
      <c r="B298" s="49">
        <v>12</v>
      </c>
      <c r="C298" s="66" t="s">
        <v>122</v>
      </c>
      <c r="D298" s="117">
        <v>6659.1378999999997</v>
      </c>
      <c r="E298" s="118">
        <v>880.31999999999994</v>
      </c>
      <c r="F298" s="142">
        <f t="shared" si="30"/>
        <v>0.13219729238525005</v>
      </c>
      <c r="G298" s="93"/>
      <c r="H298" s="93"/>
      <c r="I298" s="94"/>
      <c r="J298" s="4">
        <v>2482.9474</v>
      </c>
      <c r="K298" s="4">
        <v>4176.1904999999997</v>
      </c>
      <c r="L298" s="312">
        <f t="shared" si="31"/>
        <v>6659.1378999999997</v>
      </c>
      <c r="M298" s="4">
        <v>442.76</v>
      </c>
      <c r="N298" s="4">
        <v>437.55999999999995</v>
      </c>
      <c r="O298" s="23">
        <f t="shared" si="32"/>
        <v>880.31999999999994</v>
      </c>
    </row>
    <row r="299" spans="2:15" x14ac:dyDescent="0.25">
      <c r="B299" s="49">
        <v>13</v>
      </c>
      <c r="C299" s="66" t="s">
        <v>123</v>
      </c>
      <c r="D299" s="117">
        <v>16664.925600000002</v>
      </c>
      <c r="E299" s="118">
        <v>1381.3599999999983</v>
      </c>
      <c r="F299" s="142">
        <f t="shared" si="30"/>
        <v>8.2890259048021081E-2</v>
      </c>
      <c r="G299" s="93"/>
      <c r="H299" s="93"/>
      <c r="I299" s="94"/>
      <c r="J299" s="4">
        <v>8591.5806000000011</v>
      </c>
      <c r="K299" s="4">
        <v>8073.3449999999993</v>
      </c>
      <c r="L299" s="312">
        <f t="shared" si="31"/>
        <v>16664.925600000002</v>
      </c>
      <c r="M299" s="4">
        <v>1156.0099999999984</v>
      </c>
      <c r="N299" s="4">
        <v>225.35</v>
      </c>
      <c r="O299" s="23">
        <f t="shared" si="32"/>
        <v>1381.3599999999983</v>
      </c>
    </row>
    <row r="300" spans="2:15" x14ac:dyDescent="0.25">
      <c r="B300" s="49">
        <v>14</v>
      </c>
      <c r="C300" s="66" t="s">
        <v>124</v>
      </c>
      <c r="D300" s="117">
        <v>30800.576499999999</v>
      </c>
      <c r="E300" s="118">
        <v>1734.7800000000002</v>
      </c>
      <c r="F300" s="142">
        <f t="shared" si="30"/>
        <v>5.6322971746973642E-2</v>
      </c>
      <c r="G300" s="93"/>
      <c r="H300" s="93"/>
      <c r="I300" s="94"/>
      <c r="J300" s="4">
        <v>15488.131000000001</v>
      </c>
      <c r="K300" s="4">
        <v>15312.445499999998</v>
      </c>
      <c r="L300" s="312">
        <f t="shared" si="31"/>
        <v>30800.576499999999</v>
      </c>
      <c r="M300" s="4">
        <v>1194.1300000000001</v>
      </c>
      <c r="N300" s="4">
        <v>540.65</v>
      </c>
      <c r="O300" s="23">
        <f t="shared" si="32"/>
        <v>1734.7800000000002</v>
      </c>
    </row>
    <row r="301" spans="2:15" x14ac:dyDescent="0.25">
      <c r="B301" s="49">
        <v>15</v>
      </c>
      <c r="C301" s="66" t="s">
        <v>125</v>
      </c>
      <c r="D301" s="117">
        <v>17397.803099999997</v>
      </c>
      <c r="E301" s="118">
        <v>597.29550000000017</v>
      </c>
      <c r="F301" s="142">
        <f t="shared" si="30"/>
        <v>3.4331662254529154E-2</v>
      </c>
      <c r="G301" s="93"/>
      <c r="H301" s="93"/>
      <c r="I301" s="94"/>
      <c r="J301" s="4">
        <v>8303.4995999999992</v>
      </c>
      <c r="K301" s="4">
        <v>9094.3035</v>
      </c>
      <c r="L301" s="312">
        <f t="shared" si="31"/>
        <v>17397.803099999997</v>
      </c>
      <c r="M301" s="4">
        <v>3.0039999999999054</v>
      </c>
      <c r="N301" s="4">
        <v>594.29150000000027</v>
      </c>
      <c r="O301" s="23">
        <f t="shared" si="32"/>
        <v>597.29550000000017</v>
      </c>
    </row>
    <row r="302" spans="2:15" x14ac:dyDescent="0.25">
      <c r="B302" s="49">
        <v>16</v>
      </c>
      <c r="C302" s="66" t="s">
        <v>126</v>
      </c>
      <c r="D302" s="117">
        <v>16452.725399999999</v>
      </c>
      <c r="E302" s="118">
        <v>250.73</v>
      </c>
      <c r="F302" s="142">
        <f t="shared" si="30"/>
        <v>1.5239420454923535E-2</v>
      </c>
      <c r="G302" s="93"/>
      <c r="H302" s="93"/>
      <c r="I302" s="94"/>
      <c r="J302" s="4">
        <v>8923.9974000000002</v>
      </c>
      <c r="K302" s="4">
        <v>7528.7279999999992</v>
      </c>
      <c r="L302" s="312">
        <f t="shared" si="31"/>
        <v>16452.725399999999</v>
      </c>
      <c r="M302" s="4">
        <v>102.91</v>
      </c>
      <c r="N302" s="4">
        <v>147.82</v>
      </c>
      <c r="O302" s="23">
        <f t="shared" si="32"/>
        <v>250.73</v>
      </c>
    </row>
    <row r="303" spans="2:15" x14ac:dyDescent="0.25">
      <c r="B303" s="49">
        <v>17</v>
      </c>
      <c r="C303" s="66" t="s">
        <v>127</v>
      </c>
      <c r="D303" s="117">
        <v>15560.3953</v>
      </c>
      <c r="E303" s="118">
        <v>1282.19</v>
      </c>
      <c r="F303" s="142">
        <f t="shared" si="30"/>
        <v>8.2400862913810421E-2</v>
      </c>
      <c r="G303" s="93"/>
      <c r="H303" s="93"/>
      <c r="I303" s="94"/>
      <c r="J303" s="4">
        <v>7869.6208000000006</v>
      </c>
      <c r="K303" s="4">
        <v>7690.7744999999995</v>
      </c>
      <c r="L303" s="312">
        <f t="shared" si="31"/>
        <v>15560.3953</v>
      </c>
      <c r="M303" s="4">
        <v>463.46</v>
      </c>
      <c r="N303" s="4">
        <v>818.73</v>
      </c>
      <c r="O303" s="23">
        <f t="shared" si="32"/>
        <v>1282.19</v>
      </c>
    </row>
    <row r="304" spans="2:15" x14ac:dyDescent="0.25">
      <c r="B304" s="49">
        <v>18</v>
      </c>
      <c r="C304" s="66" t="s">
        <v>128</v>
      </c>
      <c r="D304" s="117">
        <v>24789.572099999998</v>
      </c>
      <c r="E304" s="118">
        <v>2094.2529999999902</v>
      </c>
      <c r="F304" s="142">
        <f t="shared" si="30"/>
        <v>8.4481208128638505E-2</v>
      </c>
      <c r="G304" s="93"/>
      <c r="H304" s="93" t="s">
        <v>15</v>
      </c>
      <c r="I304" s="94"/>
      <c r="J304" s="4">
        <v>12151.497600000001</v>
      </c>
      <c r="K304" s="4">
        <v>12638.074499999999</v>
      </c>
      <c r="L304" s="312">
        <f t="shared" si="31"/>
        <v>24789.572099999998</v>
      </c>
      <c r="M304" s="4">
        <v>1523.3229999999901</v>
      </c>
      <c r="N304" s="4">
        <v>570.92999999999995</v>
      </c>
      <c r="O304" s="23">
        <f t="shared" si="32"/>
        <v>2094.2529999999902</v>
      </c>
    </row>
    <row r="305" spans="2:15" x14ac:dyDescent="0.25">
      <c r="B305" s="49">
        <v>19</v>
      </c>
      <c r="C305" s="66" t="s">
        <v>129</v>
      </c>
      <c r="D305" s="117">
        <v>28148.131799999999</v>
      </c>
      <c r="E305" s="118">
        <v>1832.98</v>
      </c>
      <c r="F305" s="142">
        <f t="shared" si="30"/>
        <v>6.5119064136256469E-2</v>
      </c>
      <c r="G305" s="93"/>
      <c r="H305" s="93"/>
      <c r="I305" s="94"/>
      <c r="J305" s="4">
        <v>14765.167800000001</v>
      </c>
      <c r="K305" s="4">
        <v>13382.963999999998</v>
      </c>
      <c r="L305" s="312">
        <f t="shared" si="31"/>
        <v>28148.131799999999</v>
      </c>
      <c r="M305" s="4">
        <v>1832.98</v>
      </c>
      <c r="N305" s="4">
        <v>0</v>
      </c>
      <c r="O305" s="23">
        <f t="shared" si="32"/>
        <v>1832.98</v>
      </c>
    </row>
    <row r="306" spans="2:15" x14ac:dyDescent="0.25">
      <c r="B306" s="49">
        <v>20</v>
      </c>
      <c r="C306" s="66" t="s">
        <v>130</v>
      </c>
      <c r="D306" s="117">
        <v>12200.958500000001</v>
      </c>
      <c r="E306" s="118">
        <v>956.55799999999999</v>
      </c>
      <c r="F306" s="142">
        <f t="shared" si="30"/>
        <v>7.840023388326417E-2</v>
      </c>
      <c r="G306" s="93"/>
      <c r="H306" s="93"/>
      <c r="I306" s="94"/>
      <c r="J306" s="4">
        <v>6408.1670000000004</v>
      </c>
      <c r="K306" s="4">
        <v>5792.7914999999994</v>
      </c>
      <c r="L306" s="312">
        <f t="shared" si="31"/>
        <v>12200.958500000001</v>
      </c>
      <c r="M306" s="4">
        <v>956.55799999999999</v>
      </c>
      <c r="N306" s="4">
        <v>0</v>
      </c>
      <c r="O306" s="23">
        <f t="shared" si="32"/>
        <v>956.55799999999999</v>
      </c>
    </row>
    <row r="307" spans="2:15" x14ac:dyDescent="0.25">
      <c r="B307" s="49">
        <v>21</v>
      </c>
      <c r="C307" s="48" t="s">
        <v>131</v>
      </c>
      <c r="D307" s="117">
        <v>3055.7350999999999</v>
      </c>
      <c r="E307" s="172">
        <v>2602.71</v>
      </c>
      <c r="F307" s="142">
        <f t="shared" si="30"/>
        <v>0.85174595140789533</v>
      </c>
      <c r="G307" s="95"/>
      <c r="H307" s="96"/>
      <c r="I307" s="95"/>
      <c r="J307" s="4">
        <v>1508.1686000000002</v>
      </c>
      <c r="K307" s="4">
        <v>1547.5664999999999</v>
      </c>
      <c r="L307" s="312">
        <f t="shared" si="31"/>
        <v>3055.7350999999999</v>
      </c>
      <c r="M307" s="4">
        <v>1204.8800000000001</v>
      </c>
      <c r="N307" s="4">
        <v>1397.83</v>
      </c>
      <c r="O307" s="23">
        <f t="shared" si="32"/>
        <v>2602.71</v>
      </c>
    </row>
    <row r="308" spans="2:15" x14ac:dyDescent="0.25">
      <c r="B308" s="43">
        <v>22</v>
      </c>
      <c r="C308" s="48" t="s">
        <v>168</v>
      </c>
      <c r="D308" s="117">
        <v>7186.6157999999996</v>
      </c>
      <c r="E308" s="172">
        <v>367.90014799999972</v>
      </c>
      <c r="F308" s="142">
        <f t="shared" si="30"/>
        <v>5.119240519299776E-2</v>
      </c>
      <c r="G308" s="95"/>
      <c r="H308" s="96"/>
      <c r="I308" s="95"/>
      <c r="J308" s="4">
        <v>3688.3848000000003</v>
      </c>
      <c r="K308" s="4">
        <v>3498.2309999999998</v>
      </c>
      <c r="L308" s="312">
        <f t="shared" si="31"/>
        <v>7186.6157999999996</v>
      </c>
      <c r="M308" s="4">
        <v>272.4501479999999</v>
      </c>
      <c r="N308" s="4">
        <v>95.449999999999818</v>
      </c>
      <c r="O308" s="23">
        <f t="shared" si="32"/>
        <v>367.90014799999972</v>
      </c>
    </row>
    <row r="309" spans="2:15" x14ac:dyDescent="0.25">
      <c r="B309" s="43">
        <v>23</v>
      </c>
      <c r="C309" s="48" t="s">
        <v>167</v>
      </c>
      <c r="D309" s="117">
        <v>4172.1145000000006</v>
      </c>
      <c r="E309" s="172">
        <v>24.910000000000082</v>
      </c>
      <c r="F309" s="142">
        <f t="shared" si="30"/>
        <v>5.9705935683213099E-3</v>
      </c>
      <c r="G309" s="95"/>
      <c r="H309" s="96"/>
      <c r="I309" s="95"/>
      <c r="J309" s="4">
        <v>2181.9820000000004</v>
      </c>
      <c r="K309" s="4">
        <v>1990.1324999999999</v>
      </c>
      <c r="L309" s="312">
        <f t="shared" si="31"/>
        <v>4172.1145000000006</v>
      </c>
      <c r="M309" s="4">
        <v>24.910000000000082</v>
      </c>
      <c r="N309" s="4">
        <v>0</v>
      </c>
      <c r="O309" s="23">
        <f t="shared" si="32"/>
        <v>24.910000000000082</v>
      </c>
    </row>
    <row r="310" spans="2:15" x14ac:dyDescent="0.25">
      <c r="B310" s="49">
        <v>24</v>
      </c>
      <c r="C310" s="48" t="s">
        <v>166</v>
      </c>
      <c r="D310" s="117">
        <v>704.51299999999992</v>
      </c>
      <c r="E310" s="172">
        <v>0</v>
      </c>
      <c r="F310" s="142">
        <f t="shared" si="30"/>
        <v>0</v>
      </c>
      <c r="G310" s="95"/>
      <c r="H310" s="96"/>
      <c r="I310" s="95"/>
      <c r="J310" s="4">
        <v>350.75</v>
      </c>
      <c r="K310" s="4">
        <v>353.76299999999998</v>
      </c>
      <c r="L310" s="312">
        <f t="shared" si="31"/>
        <v>704.51299999999992</v>
      </c>
      <c r="M310" s="5">
        <v>0</v>
      </c>
      <c r="N310" s="5">
        <v>0</v>
      </c>
      <c r="O310" s="23">
        <f t="shared" si="32"/>
        <v>0</v>
      </c>
    </row>
    <row r="311" spans="2:15" s="5" customFormat="1" x14ac:dyDescent="0.25">
      <c r="B311" s="49"/>
      <c r="C311" s="50" t="s">
        <v>29</v>
      </c>
      <c r="D311" s="123">
        <v>296108.27129999996</v>
      </c>
      <c r="E311" s="123">
        <f>SUM(E287:E310)</f>
        <v>23717.976277999991</v>
      </c>
      <c r="F311" s="148">
        <f t="shared" si="30"/>
        <v>8.0098999510791427E-2</v>
      </c>
      <c r="G311" s="97"/>
      <c r="H311" s="98"/>
      <c r="I311" s="97"/>
      <c r="J311" s="5">
        <v>150139.70280000003</v>
      </c>
      <c r="K311" s="5">
        <f>SUM(K287:K310)</f>
        <v>145968.56849999999</v>
      </c>
      <c r="L311" s="369">
        <f>SUM(L287:L310)</f>
        <v>296108.27129999996</v>
      </c>
      <c r="M311" s="4">
        <v>15960.80377799999</v>
      </c>
      <c r="N311" s="4">
        <v>7757.1724999999997</v>
      </c>
      <c r="O311" s="23">
        <f t="shared" si="32"/>
        <v>23717.976277999991</v>
      </c>
    </row>
    <row r="312" spans="2:15" x14ac:dyDescent="0.25">
      <c r="B312" s="55"/>
      <c r="C312" s="52"/>
      <c r="D312" s="98"/>
      <c r="E312" s="97"/>
      <c r="F312" s="99"/>
      <c r="G312" s="97"/>
      <c r="H312" s="98"/>
      <c r="I312" s="97"/>
    </row>
    <row r="313" spans="2:15" ht="32.25" customHeight="1" x14ac:dyDescent="0.25">
      <c r="B313" s="412" t="s">
        <v>240</v>
      </c>
      <c r="C313" s="412"/>
      <c r="D313" s="412"/>
      <c r="E313" s="412"/>
      <c r="F313" s="412"/>
      <c r="G313" s="70"/>
      <c r="H313" s="70"/>
    </row>
    <row r="314" spans="2:15" x14ac:dyDescent="0.25">
      <c r="B314" s="70"/>
      <c r="C314" s="70"/>
      <c r="D314" s="70"/>
      <c r="E314" s="70"/>
      <c r="F314" s="100" t="s">
        <v>183</v>
      </c>
    </row>
    <row r="315" spans="2:15" ht="33.75" customHeight="1" x14ac:dyDescent="0.25">
      <c r="B315" s="101" t="s">
        <v>39</v>
      </c>
      <c r="C315" s="101" t="s">
        <v>40</v>
      </c>
      <c r="D315" s="102" t="s">
        <v>239</v>
      </c>
      <c r="E315" s="102" t="s">
        <v>241</v>
      </c>
      <c r="F315" s="102" t="s">
        <v>242</v>
      </c>
      <c r="G315" s="90"/>
      <c r="H315" s="91"/>
    </row>
    <row r="316" spans="2:15" x14ac:dyDescent="0.25">
      <c r="B316" s="103" t="s">
        <v>148</v>
      </c>
      <c r="C316" s="103" t="s">
        <v>149</v>
      </c>
      <c r="D316" s="103" t="s">
        <v>150</v>
      </c>
      <c r="E316" s="103" t="s">
        <v>151</v>
      </c>
      <c r="F316" s="103" t="s">
        <v>152</v>
      </c>
      <c r="G316" s="90"/>
      <c r="H316" s="91"/>
    </row>
    <row r="317" spans="2:15" x14ac:dyDescent="0.25">
      <c r="B317" s="49">
        <v>1</v>
      </c>
      <c r="C317" s="66" t="s">
        <v>135</v>
      </c>
      <c r="D317" s="305">
        <f>D287</f>
        <v>5013.0402999999997</v>
      </c>
      <c r="E317" s="117">
        <v>270.42999999999984</v>
      </c>
      <c r="F317" s="306">
        <f t="shared" ref="F317:F340" si="33">E287/D317</f>
        <v>0.10647630341212298</v>
      </c>
    </row>
    <row r="318" spans="2:15" x14ac:dyDescent="0.25">
      <c r="B318" s="49">
        <v>2</v>
      </c>
      <c r="C318" s="66" t="s">
        <v>112</v>
      </c>
      <c r="D318" s="305">
        <f t="shared" ref="D318:D341" si="34">D288</f>
        <v>12766.1667</v>
      </c>
      <c r="E318" s="117">
        <v>307.85999999999967</v>
      </c>
      <c r="F318" s="306">
        <f t="shared" si="33"/>
        <v>8.4210086337036472E-2</v>
      </c>
    </row>
    <row r="319" spans="2:15" x14ac:dyDescent="0.25">
      <c r="B319" s="49">
        <v>3</v>
      </c>
      <c r="C319" s="66" t="s">
        <v>113</v>
      </c>
      <c r="D319" s="305">
        <f t="shared" si="34"/>
        <v>13467.8914</v>
      </c>
      <c r="E319" s="117">
        <v>642.96700000000146</v>
      </c>
      <c r="F319" s="306">
        <f t="shared" si="33"/>
        <v>7.5439946003722669E-2</v>
      </c>
    </row>
    <row r="320" spans="2:15" x14ac:dyDescent="0.25">
      <c r="B320" s="49">
        <v>4</v>
      </c>
      <c r="C320" s="66" t="s">
        <v>114</v>
      </c>
      <c r="D320" s="305">
        <f t="shared" si="34"/>
        <v>14519.6397</v>
      </c>
      <c r="E320" s="117">
        <v>282.04299999999876</v>
      </c>
      <c r="F320" s="306">
        <f t="shared" si="33"/>
        <v>7.563775842178784E-2</v>
      </c>
    </row>
    <row r="321" spans="2:8" x14ac:dyDescent="0.25">
      <c r="B321" s="49">
        <v>5</v>
      </c>
      <c r="C321" s="66" t="s">
        <v>115</v>
      </c>
      <c r="D321" s="305">
        <f t="shared" si="34"/>
        <v>11098.870200000001</v>
      </c>
      <c r="E321" s="117">
        <v>392.37999999999965</v>
      </c>
      <c r="F321" s="306">
        <f t="shared" si="33"/>
        <v>5.5204718044184309E-2</v>
      </c>
    </row>
    <row r="322" spans="2:8" x14ac:dyDescent="0.25">
      <c r="B322" s="49">
        <v>6</v>
      </c>
      <c r="C322" s="66" t="s">
        <v>116</v>
      </c>
      <c r="D322" s="305">
        <f t="shared" si="34"/>
        <v>5768.4709999999995</v>
      </c>
      <c r="E322" s="117">
        <v>382.60999999999967</v>
      </c>
      <c r="F322" s="306">
        <f t="shared" si="33"/>
        <v>1.5290013592856803E-2</v>
      </c>
    </row>
    <row r="323" spans="2:8" x14ac:dyDescent="0.25">
      <c r="B323" s="49">
        <v>7</v>
      </c>
      <c r="C323" s="66" t="s">
        <v>117</v>
      </c>
      <c r="D323" s="305">
        <f t="shared" si="34"/>
        <v>13635.684999999999</v>
      </c>
      <c r="E323" s="117">
        <v>665.14263000000028</v>
      </c>
      <c r="F323" s="306">
        <f t="shared" si="33"/>
        <v>0.1173833679789464</v>
      </c>
    </row>
    <row r="324" spans="2:8" x14ac:dyDescent="0.25">
      <c r="B324" s="49">
        <v>8</v>
      </c>
      <c r="C324" s="66" t="s">
        <v>118</v>
      </c>
      <c r="D324" s="305">
        <f t="shared" si="34"/>
        <v>1425.5420999999999</v>
      </c>
      <c r="E324" s="117">
        <v>125.61680000000001</v>
      </c>
      <c r="F324" s="306">
        <f t="shared" si="33"/>
        <v>0.15667499402508003</v>
      </c>
    </row>
    <row r="325" spans="2:8" x14ac:dyDescent="0.25">
      <c r="B325" s="49">
        <v>9</v>
      </c>
      <c r="C325" s="66" t="s">
        <v>119</v>
      </c>
      <c r="D325" s="305">
        <f t="shared" si="34"/>
        <v>14379.14</v>
      </c>
      <c r="E325" s="117">
        <v>498.10999999999876</v>
      </c>
      <c r="F325" s="306">
        <f t="shared" si="33"/>
        <v>0.10433099615136929</v>
      </c>
    </row>
    <row r="326" spans="2:8" x14ac:dyDescent="0.25">
      <c r="B326" s="49">
        <v>10</v>
      </c>
      <c r="C326" s="66" t="s">
        <v>120</v>
      </c>
      <c r="D326" s="305">
        <f t="shared" si="34"/>
        <v>13016.257099999999</v>
      </c>
      <c r="E326" s="117">
        <v>479.30200000000059</v>
      </c>
      <c r="F326" s="306">
        <f t="shared" si="33"/>
        <v>0.10331326353410769</v>
      </c>
      <c r="H326" s="4" t="s">
        <v>15</v>
      </c>
    </row>
    <row r="327" spans="2:8" x14ac:dyDescent="0.25">
      <c r="B327" s="49">
        <v>11</v>
      </c>
      <c r="C327" s="66" t="s">
        <v>121</v>
      </c>
      <c r="D327" s="305">
        <f t="shared" si="34"/>
        <v>7224.3631999999998</v>
      </c>
      <c r="E327" s="117">
        <v>390.348199999999</v>
      </c>
      <c r="F327" s="306">
        <f t="shared" si="33"/>
        <v>8.5700037893997286E-2</v>
      </c>
    </row>
    <row r="328" spans="2:8" x14ac:dyDescent="0.25">
      <c r="B328" s="49">
        <v>12</v>
      </c>
      <c r="C328" s="66" t="s">
        <v>122</v>
      </c>
      <c r="D328" s="305">
        <f t="shared" si="34"/>
        <v>6659.1378999999997</v>
      </c>
      <c r="E328" s="117">
        <v>259.94000000000005</v>
      </c>
      <c r="F328" s="306">
        <f t="shared" si="33"/>
        <v>0.13219729238525005</v>
      </c>
    </row>
    <row r="329" spans="2:8" x14ac:dyDescent="0.25">
      <c r="B329" s="49">
        <v>13</v>
      </c>
      <c r="C329" s="66" t="s">
        <v>123</v>
      </c>
      <c r="D329" s="305">
        <f t="shared" si="34"/>
        <v>16664.925600000002</v>
      </c>
      <c r="E329" s="117">
        <v>517.24999999999909</v>
      </c>
      <c r="F329" s="306">
        <f t="shared" si="33"/>
        <v>8.2890259048021081E-2</v>
      </c>
    </row>
    <row r="330" spans="2:8" x14ac:dyDescent="0.25">
      <c r="B330" s="49">
        <v>14</v>
      </c>
      <c r="C330" s="66" t="s">
        <v>124</v>
      </c>
      <c r="D330" s="305">
        <f t="shared" si="34"/>
        <v>30800.576499999999</v>
      </c>
      <c r="E330" s="117">
        <v>995.36000000000058</v>
      </c>
      <c r="F330" s="306">
        <f t="shared" si="33"/>
        <v>5.6322971746973642E-2</v>
      </c>
    </row>
    <row r="331" spans="2:8" x14ac:dyDescent="0.25">
      <c r="B331" s="49">
        <v>15</v>
      </c>
      <c r="C331" s="66" t="s">
        <v>125</v>
      </c>
      <c r="D331" s="305">
        <f t="shared" si="34"/>
        <v>17397.803099999997</v>
      </c>
      <c r="E331" s="117">
        <v>375.16550000000007</v>
      </c>
      <c r="F331" s="306">
        <f t="shared" si="33"/>
        <v>3.4331662254529154E-2</v>
      </c>
    </row>
    <row r="332" spans="2:8" x14ac:dyDescent="0.25">
      <c r="B332" s="49">
        <v>16</v>
      </c>
      <c r="C332" s="66" t="s">
        <v>126</v>
      </c>
      <c r="D332" s="305">
        <f t="shared" si="34"/>
        <v>16452.725399999999</v>
      </c>
      <c r="E332" s="117">
        <v>1173.2299999999996</v>
      </c>
      <c r="F332" s="306">
        <f t="shared" si="33"/>
        <v>1.5239420454923535E-2</v>
      </c>
    </row>
    <row r="333" spans="2:8" x14ac:dyDescent="0.25">
      <c r="B333" s="49">
        <v>17</v>
      </c>
      <c r="C333" s="66" t="s">
        <v>127</v>
      </c>
      <c r="D333" s="305">
        <f t="shared" si="34"/>
        <v>15560.3953</v>
      </c>
      <c r="E333" s="117">
        <v>382.68000000000029</v>
      </c>
      <c r="F333" s="306">
        <f t="shared" si="33"/>
        <v>8.2400862913810421E-2</v>
      </c>
    </row>
    <row r="334" spans="2:8" x14ac:dyDescent="0.25">
      <c r="B334" s="49">
        <v>18</v>
      </c>
      <c r="C334" s="66" t="s">
        <v>128</v>
      </c>
      <c r="D334" s="305">
        <f t="shared" si="34"/>
        <v>24789.572099999998</v>
      </c>
      <c r="E334" s="117">
        <v>187.54299999998966</v>
      </c>
      <c r="F334" s="306">
        <f t="shared" si="33"/>
        <v>8.4481208128638505E-2</v>
      </c>
      <c r="H334" s="4" t="s">
        <v>15</v>
      </c>
    </row>
    <row r="335" spans="2:8" x14ac:dyDescent="0.25">
      <c r="B335" s="49">
        <v>19</v>
      </c>
      <c r="C335" s="66" t="s">
        <v>129</v>
      </c>
      <c r="D335" s="305">
        <f t="shared" si="34"/>
        <v>28148.131799999999</v>
      </c>
      <c r="E335" s="117">
        <v>787.54999999999927</v>
      </c>
      <c r="F335" s="306">
        <f t="shared" si="33"/>
        <v>6.5119064136256469E-2</v>
      </c>
    </row>
    <row r="336" spans="2:8" x14ac:dyDescent="0.25">
      <c r="B336" s="49">
        <v>20</v>
      </c>
      <c r="C336" s="66" t="s">
        <v>130</v>
      </c>
      <c r="D336" s="305">
        <f t="shared" si="34"/>
        <v>12200.958500000001</v>
      </c>
      <c r="E336" s="117">
        <v>215.10800000000017</v>
      </c>
      <c r="F336" s="306">
        <f t="shared" si="33"/>
        <v>7.840023388326417E-2</v>
      </c>
    </row>
    <row r="337" spans="2:13" x14ac:dyDescent="0.25">
      <c r="B337" s="49">
        <v>21</v>
      </c>
      <c r="C337" s="104" t="s">
        <v>131</v>
      </c>
      <c r="D337" s="305">
        <f t="shared" si="34"/>
        <v>3055.7350999999999</v>
      </c>
      <c r="E337" s="117">
        <v>102.84999999999991</v>
      </c>
      <c r="F337" s="307">
        <f t="shared" si="33"/>
        <v>0.85174595140789533</v>
      </c>
    </row>
    <row r="338" spans="2:13" x14ac:dyDescent="0.25">
      <c r="B338" s="43">
        <v>22</v>
      </c>
      <c r="C338" s="48" t="s">
        <v>168</v>
      </c>
      <c r="D338" s="305">
        <f t="shared" si="34"/>
        <v>7186.6157999999996</v>
      </c>
      <c r="E338" s="117">
        <v>351.54014800000004</v>
      </c>
      <c r="F338" s="307">
        <f t="shared" si="33"/>
        <v>5.119240519299776E-2</v>
      </c>
    </row>
    <row r="339" spans="2:13" x14ac:dyDescent="0.25">
      <c r="B339" s="43">
        <v>23</v>
      </c>
      <c r="C339" s="48" t="s">
        <v>167</v>
      </c>
      <c r="D339" s="305">
        <f t="shared" si="34"/>
        <v>4172.1145000000006</v>
      </c>
      <c r="E339" s="117">
        <v>196.44000000000005</v>
      </c>
      <c r="F339" s="307">
        <f t="shared" si="33"/>
        <v>5.9705935683213099E-3</v>
      </c>
    </row>
    <row r="340" spans="2:13" x14ac:dyDescent="0.25">
      <c r="B340" s="49">
        <v>24</v>
      </c>
      <c r="C340" s="48" t="s">
        <v>166</v>
      </c>
      <c r="D340" s="305">
        <f t="shared" si="34"/>
        <v>704.51299999999992</v>
      </c>
      <c r="E340" s="117">
        <v>120.39999999999995</v>
      </c>
      <c r="F340" s="307">
        <f t="shared" si="33"/>
        <v>0</v>
      </c>
    </row>
    <row r="341" spans="2:13" x14ac:dyDescent="0.25">
      <c r="B341" s="75"/>
      <c r="C341" s="15" t="s">
        <v>29</v>
      </c>
      <c r="D341" s="305">
        <f t="shared" si="34"/>
        <v>296108.27129999996</v>
      </c>
      <c r="E341" s="323">
        <f>SUM(E317:E340)</f>
        <v>10101.866277999989</v>
      </c>
      <c r="F341" s="308">
        <f t="shared" ref="F341" si="35">E311/D341</f>
        <v>8.0098999510791427E-2</v>
      </c>
    </row>
    <row r="342" spans="2:13" x14ac:dyDescent="0.25">
      <c r="B342" s="95"/>
      <c r="C342" s="97"/>
      <c r="D342" s="176"/>
      <c r="E342" s="324"/>
      <c r="F342" s="313"/>
    </row>
    <row r="343" spans="2:13" x14ac:dyDescent="0.25">
      <c r="B343" s="411" t="s">
        <v>243</v>
      </c>
      <c r="C343" s="411"/>
      <c r="D343" s="411"/>
      <c r="E343" s="411"/>
      <c r="F343" s="411"/>
      <c r="G343" s="411"/>
      <c r="H343" s="411"/>
    </row>
    <row r="344" spans="2:13" ht="30.75" customHeight="1" x14ac:dyDescent="0.25">
      <c r="B344" s="106" t="s">
        <v>42</v>
      </c>
      <c r="C344" s="106" t="s">
        <v>304</v>
      </c>
      <c r="D344" s="106" t="s">
        <v>244</v>
      </c>
      <c r="E344" s="88" t="s">
        <v>70</v>
      </c>
      <c r="F344" s="106" t="s">
        <v>188</v>
      </c>
      <c r="G344" s="91"/>
    </row>
    <row r="345" spans="2:13" x14ac:dyDescent="0.25">
      <c r="B345" s="107">
        <f>D341</f>
        <v>296108.27129999996</v>
      </c>
      <c r="C345" s="107">
        <f>E311</f>
        <v>23717.976277999991</v>
      </c>
      <c r="D345" s="108">
        <f>G376</f>
        <v>223358.96627799998</v>
      </c>
      <c r="E345" s="108">
        <f>SUM(C345:D345)</f>
        <v>247076.94255599997</v>
      </c>
      <c r="F345" s="109">
        <f>E345/B345</f>
        <v>0.83441418732162242</v>
      </c>
      <c r="G345" s="85"/>
    </row>
    <row r="346" spans="2:13" ht="15.75" customHeight="1" x14ac:dyDescent="0.25">
      <c r="B346" s="110" t="s">
        <v>246</v>
      </c>
      <c r="C346" s="111"/>
      <c r="D346" s="112"/>
      <c r="E346" s="112"/>
      <c r="F346" s="113"/>
      <c r="G346" s="114"/>
      <c r="H346" s="115"/>
    </row>
    <row r="347" spans="2:13" ht="12" customHeight="1" x14ac:dyDescent="0.25"/>
    <row r="348" spans="2:13" x14ac:dyDescent="0.25">
      <c r="B348" s="411" t="s">
        <v>245</v>
      </c>
      <c r="C348" s="411"/>
      <c r="D348" s="411"/>
      <c r="E348" s="411"/>
      <c r="F348" s="411"/>
      <c r="G348" s="411"/>
      <c r="H348" s="411"/>
    </row>
    <row r="349" spans="2:13" x14ac:dyDescent="0.25">
      <c r="H349" s="105" t="s">
        <v>41</v>
      </c>
    </row>
    <row r="350" spans="2:13" ht="36.75" customHeight="1" x14ac:dyDescent="0.25">
      <c r="B350" s="11" t="s">
        <v>22</v>
      </c>
      <c r="C350" s="11" t="s">
        <v>33</v>
      </c>
      <c r="D350" s="11" t="s">
        <v>43</v>
      </c>
      <c r="E350" s="116" t="s">
        <v>173</v>
      </c>
      <c r="F350" s="116" t="s">
        <v>44</v>
      </c>
      <c r="G350" s="11" t="s">
        <v>70</v>
      </c>
      <c r="H350" s="11" t="s">
        <v>188</v>
      </c>
      <c r="L350" s="4" t="s">
        <v>42</v>
      </c>
    </row>
    <row r="351" spans="2:13" x14ac:dyDescent="0.25">
      <c r="B351" s="42" t="s">
        <v>148</v>
      </c>
      <c r="C351" s="42" t="s">
        <v>149</v>
      </c>
      <c r="D351" s="42" t="s">
        <v>150</v>
      </c>
      <c r="E351" s="42" t="s">
        <v>151</v>
      </c>
      <c r="F351" s="42" t="s">
        <v>152</v>
      </c>
      <c r="G351" s="42" t="s">
        <v>165</v>
      </c>
      <c r="H351" s="42" t="s">
        <v>174</v>
      </c>
      <c r="L351" s="4" t="s">
        <v>287</v>
      </c>
      <c r="M351" s="4" t="s">
        <v>290</v>
      </c>
    </row>
    <row r="352" spans="2:13" x14ac:dyDescent="0.25">
      <c r="B352" s="49">
        <v>1</v>
      </c>
      <c r="C352" s="66" t="s">
        <v>135</v>
      </c>
      <c r="D352" s="117">
        <f t="shared" ref="D352:E376" si="36">D287</f>
        <v>5013.0402999999997</v>
      </c>
      <c r="E352" s="118">
        <f t="shared" si="36"/>
        <v>533.77</v>
      </c>
      <c r="F352" s="117">
        <v>2491.16</v>
      </c>
      <c r="G352" s="117">
        <f t="shared" ref="G352:G372" si="37">E352+F352</f>
        <v>3024.93</v>
      </c>
      <c r="H352" s="119">
        <f t="shared" ref="H352:H372" si="38">G352/D352</f>
        <v>0.60341226460916342</v>
      </c>
      <c r="I352" s="120"/>
      <c r="L352" s="4">
        <v>955.23298419999992</v>
      </c>
      <c r="M352" s="4">
        <v>1256.1298889999998</v>
      </c>
    </row>
    <row r="353" spans="2:13" ht="15" customHeight="1" x14ac:dyDescent="0.25">
      <c r="B353" s="49">
        <v>2</v>
      </c>
      <c r="C353" s="66" t="s">
        <v>112</v>
      </c>
      <c r="D353" s="117">
        <f t="shared" si="36"/>
        <v>12766.1667</v>
      </c>
      <c r="E353" s="118">
        <f t="shared" si="36"/>
        <v>1075.04</v>
      </c>
      <c r="F353" s="117">
        <v>8242.02</v>
      </c>
      <c r="G353" s="117">
        <f t="shared" si="37"/>
        <v>9317.0600000000013</v>
      </c>
      <c r="H353" s="119">
        <f t="shared" si="38"/>
        <v>0.72982440374995272</v>
      </c>
      <c r="I353" s="120"/>
      <c r="L353" s="4">
        <v>3071.5172238</v>
      </c>
      <c r="M353" s="4">
        <v>2583.9355289999999</v>
      </c>
    </row>
    <row r="354" spans="2:13" ht="15" customHeight="1" x14ac:dyDescent="0.25">
      <c r="B354" s="49">
        <v>3</v>
      </c>
      <c r="C354" s="66" t="s">
        <v>113</v>
      </c>
      <c r="D354" s="117">
        <f t="shared" si="36"/>
        <v>13467.8914</v>
      </c>
      <c r="E354" s="118">
        <f t="shared" si="36"/>
        <v>1016.017000000001</v>
      </c>
      <c r="F354" s="117">
        <v>9923.59</v>
      </c>
      <c r="G354" s="117">
        <f t="shared" si="37"/>
        <v>10939.607000000002</v>
      </c>
      <c r="H354" s="119">
        <f t="shared" si="38"/>
        <v>0.81227318182859731</v>
      </c>
      <c r="I354" s="120"/>
      <c r="L354" s="4">
        <v>3366.9441045999997</v>
      </c>
      <c r="M354" s="4">
        <v>2602.00794</v>
      </c>
    </row>
    <row r="355" spans="2:13" ht="15" customHeight="1" x14ac:dyDescent="0.25">
      <c r="B355" s="49">
        <v>4</v>
      </c>
      <c r="C355" s="66" t="s">
        <v>114</v>
      </c>
      <c r="D355" s="117">
        <f t="shared" si="36"/>
        <v>14519.6397</v>
      </c>
      <c r="E355" s="118">
        <f t="shared" si="36"/>
        <v>1098.2329999999999</v>
      </c>
      <c r="F355" s="117">
        <v>10117.07</v>
      </c>
      <c r="G355" s="117">
        <f t="shared" si="37"/>
        <v>11215.303</v>
      </c>
      <c r="H355" s="119">
        <f t="shared" si="38"/>
        <v>0.77242295482029077</v>
      </c>
      <c r="I355" s="120"/>
      <c r="L355" s="4">
        <v>3346.0857527999997</v>
      </c>
      <c r="M355" s="4">
        <v>3081.0990209999995</v>
      </c>
    </row>
    <row r="356" spans="2:13" ht="15" customHeight="1" x14ac:dyDescent="0.25">
      <c r="B356" s="49">
        <v>5</v>
      </c>
      <c r="C356" s="66" t="s">
        <v>115</v>
      </c>
      <c r="D356" s="117">
        <f t="shared" si="36"/>
        <v>11098.870200000001</v>
      </c>
      <c r="E356" s="118">
        <f t="shared" si="36"/>
        <v>612.70999999999958</v>
      </c>
      <c r="F356" s="117">
        <v>7897.26</v>
      </c>
      <c r="G356" s="117">
        <f t="shared" si="37"/>
        <v>8509.9699999999993</v>
      </c>
      <c r="H356" s="119">
        <f t="shared" si="38"/>
        <v>0.76674200586650687</v>
      </c>
      <c r="I356" s="120"/>
      <c r="L356" s="4">
        <v>2245.4723147999998</v>
      </c>
      <c r="M356" s="4">
        <v>2655.581334</v>
      </c>
    </row>
    <row r="357" spans="2:13" ht="15" customHeight="1" x14ac:dyDescent="0.25">
      <c r="B357" s="49">
        <v>6</v>
      </c>
      <c r="C357" s="66" t="s">
        <v>116</v>
      </c>
      <c r="D357" s="117">
        <f t="shared" si="36"/>
        <v>5768.4709999999995</v>
      </c>
      <c r="E357" s="118">
        <f t="shared" si="36"/>
        <v>88.200000000000273</v>
      </c>
      <c r="F357" s="117">
        <v>4769.8</v>
      </c>
      <c r="G357" s="117">
        <f t="shared" si="37"/>
        <v>4858</v>
      </c>
      <c r="H357" s="119">
        <f t="shared" si="38"/>
        <v>0.84216424074941187</v>
      </c>
      <c r="I357" s="120"/>
      <c r="L357" s="4">
        <v>1218.134366</v>
      </c>
      <c r="M357" s="4">
        <v>1329.9318060000001</v>
      </c>
    </row>
    <row r="358" spans="2:13" ht="15" customHeight="1" x14ac:dyDescent="0.25">
      <c r="B358" s="49">
        <v>7</v>
      </c>
      <c r="C358" s="66" t="s">
        <v>117</v>
      </c>
      <c r="D358" s="117">
        <f t="shared" si="36"/>
        <v>13635.684999999999</v>
      </c>
      <c r="E358" s="118">
        <f t="shared" si="36"/>
        <v>1600.6026299999996</v>
      </c>
      <c r="F358" s="117">
        <v>9155.0300000000007</v>
      </c>
      <c r="G358" s="117">
        <f t="shared" si="37"/>
        <v>10755.63263</v>
      </c>
      <c r="H358" s="119">
        <f t="shared" si="38"/>
        <v>0.78878564809908713</v>
      </c>
      <c r="I358" s="120"/>
      <c r="L358" s="4">
        <v>3513.6737380000004</v>
      </c>
      <c r="M358" s="4">
        <v>2535.3181979999999</v>
      </c>
    </row>
    <row r="359" spans="2:13" ht="15" customHeight="1" x14ac:dyDescent="0.25">
      <c r="B359" s="49">
        <v>8</v>
      </c>
      <c r="C359" s="66" t="s">
        <v>118</v>
      </c>
      <c r="D359" s="117">
        <f t="shared" si="36"/>
        <v>1425.5420999999999</v>
      </c>
      <c r="E359" s="118">
        <f t="shared" si="36"/>
        <v>223.34680000000003</v>
      </c>
      <c r="F359" s="117">
        <v>1058.02</v>
      </c>
      <c r="G359" s="117">
        <f t="shared" si="37"/>
        <v>1281.3668</v>
      </c>
      <c r="H359" s="119">
        <f t="shared" si="38"/>
        <v>0.89886282558754327</v>
      </c>
      <c r="I359" s="120"/>
      <c r="L359" s="4">
        <v>360.64293539999994</v>
      </c>
      <c r="M359" s="4">
        <v>271.53535499999998</v>
      </c>
    </row>
    <row r="360" spans="2:13" ht="15" customHeight="1" x14ac:dyDescent="0.25">
      <c r="B360" s="49">
        <v>9</v>
      </c>
      <c r="C360" s="66" t="s">
        <v>119</v>
      </c>
      <c r="D360" s="117">
        <f t="shared" si="36"/>
        <v>14379.14</v>
      </c>
      <c r="E360" s="118">
        <f t="shared" si="36"/>
        <v>1500.19</v>
      </c>
      <c r="F360" s="117">
        <v>11404.06</v>
      </c>
      <c r="G360" s="117">
        <f t="shared" si="37"/>
        <v>12904.25</v>
      </c>
      <c r="H360" s="119">
        <f t="shared" si="38"/>
        <v>0.89742849711457018</v>
      </c>
      <c r="I360" s="120"/>
      <c r="L360" s="4">
        <v>3171.8455669999998</v>
      </c>
      <c r="M360" s="4">
        <v>3188.2607819999998</v>
      </c>
    </row>
    <row r="361" spans="2:13" ht="15" customHeight="1" x14ac:dyDescent="0.25">
      <c r="B361" s="49">
        <v>10</v>
      </c>
      <c r="C361" s="66" t="s">
        <v>120</v>
      </c>
      <c r="D361" s="117">
        <f t="shared" si="36"/>
        <v>13016.257099999999</v>
      </c>
      <c r="E361" s="118">
        <f t="shared" si="36"/>
        <v>1344.7520000000002</v>
      </c>
      <c r="F361" s="117">
        <v>8539.18</v>
      </c>
      <c r="G361" s="117">
        <f t="shared" si="37"/>
        <v>9883.9320000000007</v>
      </c>
      <c r="H361" s="119">
        <f t="shared" si="38"/>
        <v>0.75935285574529732</v>
      </c>
      <c r="I361" s="120"/>
      <c r="L361" s="4">
        <v>2938.6882243999999</v>
      </c>
      <c r="M361" s="4">
        <v>2819.999847</v>
      </c>
    </row>
    <row r="362" spans="2:13" ht="15" customHeight="1" x14ac:dyDescent="0.25">
      <c r="B362" s="49">
        <v>11</v>
      </c>
      <c r="C362" s="66" t="s">
        <v>121</v>
      </c>
      <c r="D362" s="117">
        <f t="shared" si="36"/>
        <v>7224.3631999999998</v>
      </c>
      <c r="E362" s="118">
        <f t="shared" si="36"/>
        <v>619.12819999999942</v>
      </c>
      <c r="F362" s="117">
        <v>4673.16</v>
      </c>
      <c r="G362" s="117">
        <f t="shared" si="37"/>
        <v>5292.2881999999991</v>
      </c>
      <c r="H362" s="119">
        <f t="shared" si="38"/>
        <v>0.73256120345665887</v>
      </c>
      <c r="I362" s="120"/>
      <c r="L362" s="4">
        <v>1701.1206308000001</v>
      </c>
      <c r="M362" s="4">
        <v>1498.1384879999998</v>
      </c>
    </row>
    <row r="363" spans="2:13" ht="15" customHeight="1" x14ac:dyDescent="0.25">
      <c r="B363" s="49">
        <v>12</v>
      </c>
      <c r="C363" s="66" t="s">
        <v>122</v>
      </c>
      <c r="D363" s="117">
        <f t="shared" si="36"/>
        <v>6659.1378999999997</v>
      </c>
      <c r="E363" s="118">
        <f t="shared" si="36"/>
        <v>880.31999999999994</v>
      </c>
      <c r="F363" s="117">
        <v>2468.69</v>
      </c>
      <c r="G363" s="117">
        <f t="shared" si="37"/>
        <v>3349.01</v>
      </c>
      <c r="H363" s="119">
        <f t="shared" si="38"/>
        <v>0.50291945448374031</v>
      </c>
      <c r="I363" s="120"/>
      <c r="L363" s="4">
        <v>1118.1798885999999</v>
      </c>
      <c r="M363" s="4">
        <v>1812.4666769999999</v>
      </c>
    </row>
    <row r="364" spans="2:13" ht="15" customHeight="1" x14ac:dyDescent="0.25">
      <c r="B364" s="49">
        <v>13</v>
      </c>
      <c r="C364" s="66" t="s">
        <v>123</v>
      </c>
      <c r="D364" s="117">
        <f t="shared" si="36"/>
        <v>16664.925600000002</v>
      </c>
      <c r="E364" s="118">
        <f t="shared" si="36"/>
        <v>1381.3599999999983</v>
      </c>
      <c r="F364" s="117">
        <v>12881.71</v>
      </c>
      <c r="G364" s="117">
        <f t="shared" si="37"/>
        <v>14263.069999999998</v>
      </c>
      <c r="H364" s="119">
        <f t="shared" si="38"/>
        <v>0.85587360798058387</v>
      </c>
      <c r="I364" s="120"/>
      <c r="L364" s="4">
        <v>3873.3850913999995</v>
      </c>
      <c r="M364" s="4">
        <v>3503.8317299999999</v>
      </c>
    </row>
    <row r="365" spans="2:13" ht="15" customHeight="1" x14ac:dyDescent="0.25">
      <c r="B365" s="49">
        <v>14</v>
      </c>
      <c r="C365" s="66" t="s">
        <v>124</v>
      </c>
      <c r="D365" s="117">
        <f t="shared" si="36"/>
        <v>30800.576499999999</v>
      </c>
      <c r="E365" s="118">
        <f t="shared" si="36"/>
        <v>1734.7800000000002</v>
      </c>
      <c r="F365" s="117">
        <v>21886.6</v>
      </c>
      <c r="G365" s="117">
        <f t="shared" si="37"/>
        <v>23621.379999999997</v>
      </c>
      <c r="H365" s="119">
        <f t="shared" si="38"/>
        <v>0.76691356734832539</v>
      </c>
      <c r="I365" s="120"/>
      <c r="L365" s="4">
        <v>6985.1470810000001</v>
      </c>
      <c r="M365" s="4">
        <v>6645.6013469999989</v>
      </c>
    </row>
    <row r="366" spans="2:13" ht="15" customHeight="1" x14ac:dyDescent="0.25">
      <c r="B366" s="49">
        <v>15</v>
      </c>
      <c r="C366" s="66" t="s">
        <v>125</v>
      </c>
      <c r="D366" s="117">
        <f t="shared" si="36"/>
        <v>17397.803099999997</v>
      </c>
      <c r="E366" s="118">
        <f t="shared" si="36"/>
        <v>597.29550000000017</v>
      </c>
      <c r="F366" s="117">
        <v>11533.09</v>
      </c>
      <c r="G366" s="117">
        <f t="shared" si="37"/>
        <v>12130.3855</v>
      </c>
      <c r="H366" s="119">
        <f t="shared" si="38"/>
        <v>0.69723662408847487</v>
      </c>
      <c r="I366" s="120"/>
      <c r="L366" s="4">
        <v>3744.0612383999996</v>
      </c>
      <c r="M366" s="4">
        <v>3946.9277189999998</v>
      </c>
    </row>
    <row r="367" spans="2:13" ht="15" customHeight="1" x14ac:dyDescent="0.25">
      <c r="B367" s="49">
        <v>16</v>
      </c>
      <c r="C367" s="66" t="s">
        <v>126</v>
      </c>
      <c r="D367" s="117">
        <f t="shared" si="36"/>
        <v>16452.725399999999</v>
      </c>
      <c r="E367" s="118">
        <f t="shared" si="36"/>
        <v>250.73</v>
      </c>
      <c r="F367" s="117">
        <v>13757.11</v>
      </c>
      <c r="G367" s="117">
        <f t="shared" si="37"/>
        <v>14007.84</v>
      </c>
      <c r="H367" s="119">
        <f t="shared" si="38"/>
        <v>0.85139936754794443</v>
      </c>
      <c r="I367" s="120"/>
      <c r="L367" s="4">
        <v>4023.7418525999997</v>
      </c>
      <c r="M367" s="4">
        <v>3267.467952</v>
      </c>
    </row>
    <row r="368" spans="2:13" ht="15" customHeight="1" x14ac:dyDescent="0.25">
      <c r="B368" s="49">
        <v>17</v>
      </c>
      <c r="C368" s="66" t="s">
        <v>127</v>
      </c>
      <c r="D368" s="117">
        <f t="shared" si="36"/>
        <v>15560.3953</v>
      </c>
      <c r="E368" s="118">
        <f t="shared" si="36"/>
        <v>1282.19</v>
      </c>
      <c r="F368" s="117">
        <v>10714.32</v>
      </c>
      <c r="G368" s="117">
        <f t="shared" si="37"/>
        <v>11996.51</v>
      </c>
      <c r="H368" s="119">
        <f t="shared" si="38"/>
        <v>0.77096434690190685</v>
      </c>
      <c r="I368" s="120"/>
      <c r="L368" s="4">
        <v>3547.1534932</v>
      </c>
      <c r="M368" s="4">
        <v>3337.7961330000003</v>
      </c>
    </row>
    <row r="369" spans="2:13" ht="15" customHeight="1" x14ac:dyDescent="0.25">
      <c r="B369" s="49">
        <v>18</v>
      </c>
      <c r="C369" s="66" t="s">
        <v>128</v>
      </c>
      <c r="D369" s="117">
        <f t="shared" si="36"/>
        <v>24789.572099999998</v>
      </c>
      <c r="E369" s="118">
        <f t="shared" si="36"/>
        <v>2094.2529999999902</v>
      </c>
      <c r="F369" s="117">
        <v>12704.919999999998</v>
      </c>
      <c r="G369" s="117">
        <f t="shared" si="37"/>
        <v>14799.172999999988</v>
      </c>
      <c r="H369" s="119">
        <f t="shared" si="38"/>
        <v>0.59699186981932573</v>
      </c>
      <c r="I369" s="120"/>
      <c r="L369" s="4">
        <v>5478.9076583999995</v>
      </c>
      <c r="M369" s="4">
        <v>5484.9243329999999</v>
      </c>
    </row>
    <row r="370" spans="2:13" ht="15" customHeight="1" x14ac:dyDescent="0.25">
      <c r="B370" s="49">
        <v>19</v>
      </c>
      <c r="C370" s="66" t="s">
        <v>129</v>
      </c>
      <c r="D370" s="117">
        <f t="shared" si="36"/>
        <v>28148.131799999999</v>
      </c>
      <c r="E370" s="118">
        <f t="shared" si="36"/>
        <v>1832.98</v>
      </c>
      <c r="F370" s="117">
        <v>18097.28</v>
      </c>
      <c r="G370" s="117">
        <f t="shared" si="37"/>
        <v>19930.259999999998</v>
      </c>
      <c r="H370" s="119">
        <f t="shared" si="38"/>
        <v>0.70804912175379253</v>
      </c>
      <c r="I370" s="120"/>
      <c r="L370" s="4">
        <v>6658.2027882000002</v>
      </c>
      <c r="M370" s="4">
        <v>5808.2063760000001</v>
      </c>
    </row>
    <row r="371" spans="2:13" ht="15" customHeight="1" x14ac:dyDescent="0.25">
      <c r="B371" s="49">
        <v>20</v>
      </c>
      <c r="C371" s="66" t="s">
        <v>130</v>
      </c>
      <c r="D371" s="117">
        <f t="shared" si="36"/>
        <v>12200.958500000001</v>
      </c>
      <c r="E371" s="118">
        <f t="shared" si="36"/>
        <v>956.55799999999999</v>
      </c>
      <c r="F371" s="117">
        <v>8536.7200000000012</v>
      </c>
      <c r="G371" s="117">
        <f t="shared" si="37"/>
        <v>9493.2780000000021</v>
      </c>
      <c r="H371" s="119">
        <f t="shared" si="38"/>
        <v>0.77807641096394198</v>
      </c>
      <c r="I371" s="120"/>
      <c r="L371" s="4">
        <v>2886.9048949999997</v>
      </c>
      <c r="M371" s="4">
        <v>2514.0715110000001</v>
      </c>
    </row>
    <row r="372" spans="2:13" ht="15" customHeight="1" x14ac:dyDescent="0.25">
      <c r="B372" s="121">
        <v>21</v>
      </c>
      <c r="C372" s="104" t="s">
        <v>131</v>
      </c>
      <c r="D372" s="117">
        <f t="shared" si="36"/>
        <v>3055.7350999999999</v>
      </c>
      <c r="E372" s="118">
        <f t="shared" si="36"/>
        <v>2602.71</v>
      </c>
      <c r="F372" s="117">
        <v>0</v>
      </c>
      <c r="G372" s="117">
        <f t="shared" si="37"/>
        <v>2602.71</v>
      </c>
      <c r="H372" s="47">
        <f t="shared" si="38"/>
        <v>0.85174595140789533</v>
      </c>
      <c r="I372" s="97"/>
      <c r="L372" s="4">
        <v>680.01139339999997</v>
      </c>
      <c r="M372" s="4">
        <v>671.6438609999999</v>
      </c>
    </row>
    <row r="373" spans="2:13" ht="15" customHeight="1" x14ac:dyDescent="0.25">
      <c r="B373" s="43">
        <v>22</v>
      </c>
      <c r="C373" s="48" t="s">
        <v>168</v>
      </c>
      <c r="D373" s="117">
        <f t="shared" si="36"/>
        <v>7186.6157999999996</v>
      </c>
      <c r="E373" s="118">
        <f t="shared" si="36"/>
        <v>367.90014799999972</v>
      </c>
      <c r="F373" s="117">
        <v>5020.8500000000004</v>
      </c>
      <c r="G373" s="117">
        <f t="shared" ref="G373:G376" si="39">E373+F373</f>
        <v>5388.7501480000001</v>
      </c>
      <c r="H373" s="47">
        <f t="shared" ref="H373:H376" si="40">G373/D373</f>
        <v>0.74983139463222737</v>
      </c>
      <c r="I373" s="97"/>
      <c r="L373" s="4">
        <v>1662.8998512000001</v>
      </c>
      <c r="M373" s="4">
        <v>1518.232254</v>
      </c>
    </row>
    <row r="374" spans="2:13" ht="15" customHeight="1" x14ac:dyDescent="0.25">
      <c r="B374" s="43">
        <v>23</v>
      </c>
      <c r="C374" s="48" t="s">
        <v>167</v>
      </c>
      <c r="D374" s="117">
        <f t="shared" si="36"/>
        <v>4172.1145000000006</v>
      </c>
      <c r="E374" s="118">
        <f t="shared" si="36"/>
        <v>24.910000000000082</v>
      </c>
      <c r="F374" s="117">
        <v>3143</v>
      </c>
      <c r="G374" s="117">
        <f t="shared" si="39"/>
        <v>3167.91</v>
      </c>
      <c r="H374" s="47">
        <f t="shared" si="40"/>
        <v>0.75930562308393013</v>
      </c>
      <c r="I374" s="97"/>
      <c r="L374" s="4">
        <v>983.91873999999996</v>
      </c>
      <c r="M374" s="4">
        <v>863.71750499999996</v>
      </c>
    </row>
    <row r="375" spans="2:13" ht="15" customHeight="1" x14ac:dyDescent="0.25">
      <c r="B375" s="49">
        <v>24</v>
      </c>
      <c r="C375" s="48" t="s">
        <v>166</v>
      </c>
      <c r="D375" s="117">
        <f t="shared" si="36"/>
        <v>704.51299999999992</v>
      </c>
      <c r="E375" s="118">
        <f t="shared" si="36"/>
        <v>0</v>
      </c>
      <c r="F375" s="117">
        <v>626.34999999999991</v>
      </c>
      <c r="G375" s="117">
        <f t="shared" si="39"/>
        <v>626.34999999999991</v>
      </c>
      <c r="H375" s="47">
        <f t="shared" si="40"/>
        <v>0.88905385706154461</v>
      </c>
      <c r="I375" s="97"/>
      <c r="L375" s="4">
        <v>158.18825000000001</v>
      </c>
      <c r="M375" s="4">
        <v>153.533142</v>
      </c>
    </row>
    <row r="376" spans="2:13" ht="15" customHeight="1" x14ac:dyDescent="0.25">
      <c r="B376" s="122"/>
      <c r="C376" s="15" t="s">
        <v>29</v>
      </c>
      <c r="D376" s="123">
        <f t="shared" si="36"/>
        <v>296108.27129999996</v>
      </c>
      <c r="E376" s="124">
        <f t="shared" si="36"/>
        <v>23717.976277999991</v>
      </c>
      <c r="F376" s="123">
        <f>SUM(F351:F375)</f>
        <v>199640.99</v>
      </c>
      <c r="G376" s="123">
        <f t="shared" si="39"/>
        <v>223358.96627799998</v>
      </c>
      <c r="H376" s="18">
        <f t="shared" si="40"/>
        <v>0.75431518781083107</v>
      </c>
      <c r="M376" s="4">
        <v>63350.358729000007</v>
      </c>
    </row>
    <row r="377" spans="2:13" ht="15" customHeight="1" x14ac:dyDescent="0.25">
      <c r="B377" s="303"/>
      <c r="C377" s="97"/>
      <c r="D377" s="129"/>
      <c r="E377" s="304"/>
      <c r="F377" s="129"/>
      <c r="G377" s="129"/>
      <c r="H377" s="30"/>
    </row>
    <row r="378" spans="2:13" x14ac:dyDescent="0.25">
      <c r="B378" s="411" t="s">
        <v>189</v>
      </c>
      <c r="C378" s="411"/>
      <c r="D378" s="411"/>
      <c r="E378" s="411"/>
      <c r="F378" s="411"/>
      <c r="I378" s="39"/>
    </row>
    <row r="379" spans="2:13" x14ac:dyDescent="0.25">
      <c r="B379" s="5"/>
    </row>
    <row r="380" spans="2:13" x14ac:dyDescent="0.25">
      <c r="B380" s="54" t="s">
        <v>42</v>
      </c>
      <c r="C380" s="54" t="s">
        <v>190</v>
      </c>
      <c r="D380" s="54" t="s">
        <v>191</v>
      </c>
      <c r="E380" s="54" t="s">
        <v>45</v>
      </c>
      <c r="F380" s="54" t="s">
        <v>46</v>
      </c>
    </row>
    <row r="381" spans="2:13" x14ac:dyDescent="0.25">
      <c r="B381" s="125">
        <f>D376</f>
        <v>296108.27129999996</v>
      </c>
      <c r="C381" s="117">
        <f>G376</f>
        <v>223358.96627799998</v>
      </c>
      <c r="D381" s="47">
        <f>H376</f>
        <v>0.75431518781083107</v>
      </c>
      <c r="E381" s="117">
        <f>E412</f>
        <v>212751.15</v>
      </c>
      <c r="F381" s="47">
        <f>F412</f>
        <v>0.71849107445044214</v>
      </c>
    </row>
    <row r="382" spans="2:13" x14ac:dyDescent="0.25">
      <c r="B382" s="98"/>
      <c r="C382" s="176"/>
      <c r="D382" s="315"/>
      <c r="E382" s="176"/>
      <c r="F382" s="315"/>
    </row>
    <row r="383" spans="2:13" ht="18.75" customHeight="1" x14ac:dyDescent="0.25">
      <c r="B383" s="5"/>
      <c r="H383" s="4" t="s">
        <v>15</v>
      </c>
    </row>
    <row r="384" spans="2:13" x14ac:dyDescent="0.25">
      <c r="B384" s="411" t="s">
        <v>247</v>
      </c>
      <c r="C384" s="411"/>
      <c r="D384" s="411"/>
      <c r="E384" s="411"/>
      <c r="F384" s="411"/>
    </row>
    <row r="385" spans="2:6" x14ac:dyDescent="0.25">
      <c r="B385" s="5"/>
    </row>
    <row r="386" spans="2:6" x14ac:dyDescent="0.25">
      <c r="B386" s="106" t="s">
        <v>22</v>
      </c>
      <c r="C386" s="106" t="s">
        <v>33</v>
      </c>
      <c r="D386" s="88" t="s">
        <v>43</v>
      </c>
      <c r="E386" s="106" t="s">
        <v>45</v>
      </c>
      <c r="F386" s="10" t="s">
        <v>46</v>
      </c>
    </row>
    <row r="387" spans="2:6" x14ac:dyDescent="0.25">
      <c r="B387" s="126" t="s">
        <v>148</v>
      </c>
      <c r="C387" s="126" t="s">
        <v>149</v>
      </c>
      <c r="D387" s="126" t="s">
        <v>150</v>
      </c>
      <c r="E387" s="126" t="s">
        <v>151</v>
      </c>
      <c r="F387" s="126" t="s">
        <v>152</v>
      </c>
    </row>
    <row r="388" spans="2:6" x14ac:dyDescent="0.25">
      <c r="B388" s="49">
        <v>1</v>
      </c>
      <c r="C388" s="66" t="s">
        <v>135</v>
      </c>
      <c r="D388" s="117">
        <f t="shared" ref="D388:D411" si="41">D287</f>
        <v>5013.0402999999997</v>
      </c>
      <c r="E388" s="117">
        <v>2754.5</v>
      </c>
      <c r="F388" s="127">
        <f t="shared" ref="F388:F412" si="42">E388/D388</f>
        <v>0.5494669572075852</v>
      </c>
    </row>
    <row r="389" spans="2:6" ht="15" customHeight="1" x14ac:dyDescent="0.25">
      <c r="B389" s="49">
        <v>2</v>
      </c>
      <c r="C389" s="66" t="s">
        <v>112</v>
      </c>
      <c r="D389" s="117">
        <f t="shared" si="41"/>
        <v>12766.1667</v>
      </c>
      <c r="E389" s="117">
        <v>9009.2000000000007</v>
      </c>
      <c r="F389" s="127">
        <f t="shared" si="42"/>
        <v>0.7057090990359699</v>
      </c>
    </row>
    <row r="390" spans="2:6" ht="15" customHeight="1" x14ac:dyDescent="0.25">
      <c r="B390" s="49">
        <v>3</v>
      </c>
      <c r="C390" s="66" t="s">
        <v>113</v>
      </c>
      <c r="D390" s="117">
        <f t="shared" si="41"/>
        <v>13467.8914</v>
      </c>
      <c r="E390" s="117">
        <v>10296.64</v>
      </c>
      <c r="F390" s="127">
        <f t="shared" si="42"/>
        <v>0.76453244937808151</v>
      </c>
    </row>
    <row r="391" spans="2:6" ht="15" customHeight="1" x14ac:dyDescent="0.25">
      <c r="B391" s="49">
        <v>4</v>
      </c>
      <c r="C391" s="66" t="s">
        <v>114</v>
      </c>
      <c r="D391" s="117">
        <f t="shared" si="41"/>
        <v>14519.6397</v>
      </c>
      <c r="E391" s="117">
        <v>10933.26</v>
      </c>
      <c r="F391" s="127">
        <f t="shared" si="42"/>
        <v>0.75299802377327585</v>
      </c>
    </row>
    <row r="392" spans="2:6" ht="15" customHeight="1" x14ac:dyDescent="0.25">
      <c r="B392" s="49">
        <v>5</v>
      </c>
      <c r="C392" s="66" t="s">
        <v>115</v>
      </c>
      <c r="D392" s="117">
        <f t="shared" si="41"/>
        <v>11098.870200000001</v>
      </c>
      <c r="E392" s="117">
        <v>8117.59</v>
      </c>
      <c r="F392" s="127">
        <f t="shared" si="42"/>
        <v>0.7313888579397928</v>
      </c>
    </row>
    <row r="393" spans="2:6" ht="15" customHeight="1" x14ac:dyDescent="0.25">
      <c r="B393" s="49">
        <v>6</v>
      </c>
      <c r="C393" s="66" t="s">
        <v>116</v>
      </c>
      <c r="D393" s="117">
        <f t="shared" si="41"/>
        <v>5768.4709999999995</v>
      </c>
      <c r="E393" s="117">
        <v>4475.3900000000003</v>
      </c>
      <c r="F393" s="127">
        <f t="shared" si="42"/>
        <v>0.77583643915346034</v>
      </c>
    </row>
    <row r="394" spans="2:6" ht="15" customHeight="1" x14ac:dyDescent="0.25">
      <c r="B394" s="49">
        <v>7</v>
      </c>
      <c r="C394" s="66" t="s">
        <v>117</v>
      </c>
      <c r="D394" s="117">
        <f t="shared" si="41"/>
        <v>13635.684999999999</v>
      </c>
      <c r="E394" s="117">
        <v>10090.49</v>
      </c>
      <c r="F394" s="127">
        <f t="shared" si="42"/>
        <v>0.74000609430329323</v>
      </c>
    </row>
    <row r="395" spans="2:6" ht="15" customHeight="1" x14ac:dyDescent="0.25">
      <c r="B395" s="49">
        <v>8</v>
      </c>
      <c r="C395" s="66" t="s">
        <v>118</v>
      </c>
      <c r="D395" s="117">
        <f t="shared" si="41"/>
        <v>1425.5420999999999</v>
      </c>
      <c r="E395" s="117">
        <v>1155.75</v>
      </c>
      <c r="F395" s="127">
        <f t="shared" si="42"/>
        <v>0.81074420741414799</v>
      </c>
    </row>
    <row r="396" spans="2:6" ht="15" customHeight="1" x14ac:dyDescent="0.25">
      <c r="B396" s="49">
        <v>9</v>
      </c>
      <c r="C396" s="66" t="s">
        <v>119</v>
      </c>
      <c r="D396" s="117">
        <f t="shared" si="41"/>
        <v>14379.14</v>
      </c>
      <c r="E396" s="117">
        <v>12406.14</v>
      </c>
      <c r="F396" s="127">
        <f t="shared" si="42"/>
        <v>0.86278734333207685</v>
      </c>
    </row>
    <row r="397" spans="2:6" ht="15" customHeight="1" x14ac:dyDescent="0.25">
      <c r="B397" s="49">
        <v>10</v>
      </c>
      <c r="C397" s="66" t="s">
        <v>120</v>
      </c>
      <c r="D397" s="117">
        <f t="shared" si="41"/>
        <v>13016.257099999999</v>
      </c>
      <c r="E397" s="117">
        <v>9404.630000000001</v>
      </c>
      <c r="F397" s="127">
        <f t="shared" si="42"/>
        <v>0.72252952041028762</v>
      </c>
    </row>
    <row r="398" spans="2:6" ht="15" customHeight="1" x14ac:dyDescent="0.25">
      <c r="B398" s="49">
        <v>11</v>
      </c>
      <c r="C398" s="66" t="s">
        <v>121</v>
      </c>
      <c r="D398" s="117">
        <f t="shared" si="41"/>
        <v>7224.3631999999998</v>
      </c>
      <c r="E398" s="117">
        <v>4901.9400000000005</v>
      </c>
      <c r="F398" s="127">
        <f t="shared" si="42"/>
        <v>0.67852900861905729</v>
      </c>
    </row>
    <row r="399" spans="2:6" ht="15" customHeight="1" x14ac:dyDescent="0.25">
      <c r="B399" s="49">
        <v>12</v>
      </c>
      <c r="C399" s="66" t="s">
        <v>122</v>
      </c>
      <c r="D399" s="117">
        <f t="shared" si="41"/>
        <v>6659.1378999999997</v>
      </c>
      <c r="E399" s="117">
        <v>3089.0699999999997</v>
      </c>
      <c r="F399" s="127">
        <f t="shared" si="42"/>
        <v>0.46388437157908979</v>
      </c>
    </row>
    <row r="400" spans="2:6" ht="15" customHeight="1" x14ac:dyDescent="0.25">
      <c r="B400" s="49">
        <v>13</v>
      </c>
      <c r="C400" s="66" t="s">
        <v>123</v>
      </c>
      <c r="D400" s="117">
        <f t="shared" si="41"/>
        <v>16664.925600000002</v>
      </c>
      <c r="E400" s="117">
        <v>13745.82</v>
      </c>
      <c r="F400" s="127">
        <f t="shared" si="42"/>
        <v>0.82483536560163206</v>
      </c>
    </row>
    <row r="401" spans="2:9" ht="15" customHeight="1" x14ac:dyDescent="0.25">
      <c r="B401" s="49">
        <v>14</v>
      </c>
      <c r="C401" s="66" t="s">
        <v>124</v>
      </c>
      <c r="D401" s="117">
        <f t="shared" si="41"/>
        <v>30800.576499999999</v>
      </c>
      <c r="E401" s="117">
        <v>22626.02</v>
      </c>
      <c r="F401" s="127">
        <f t="shared" si="42"/>
        <v>0.7345972891124295</v>
      </c>
    </row>
    <row r="402" spans="2:9" ht="15" customHeight="1" x14ac:dyDescent="0.25">
      <c r="B402" s="49">
        <v>15</v>
      </c>
      <c r="C402" s="66" t="s">
        <v>125</v>
      </c>
      <c r="D402" s="117">
        <f t="shared" si="41"/>
        <v>17397.803099999997</v>
      </c>
      <c r="E402" s="117">
        <v>11755.220000000001</v>
      </c>
      <c r="F402" s="127">
        <f t="shared" si="42"/>
        <v>0.67567266582066343</v>
      </c>
    </row>
    <row r="403" spans="2:9" ht="15" customHeight="1" x14ac:dyDescent="0.25">
      <c r="B403" s="49">
        <v>16</v>
      </c>
      <c r="C403" s="66" t="s">
        <v>126</v>
      </c>
      <c r="D403" s="117">
        <f t="shared" si="41"/>
        <v>16452.725399999999</v>
      </c>
      <c r="E403" s="117">
        <v>12834.61</v>
      </c>
      <c r="F403" s="127">
        <f t="shared" si="42"/>
        <v>0.78009020924885797</v>
      </c>
    </row>
    <row r="404" spans="2:9" ht="15" customHeight="1" x14ac:dyDescent="0.25">
      <c r="B404" s="49">
        <v>17</v>
      </c>
      <c r="C404" s="66" t="s">
        <v>127</v>
      </c>
      <c r="D404" s="117">
        <f t="shared" si="41"/>
        <v>15560.3953</v>
      </c>
      <c r="E404" s="117">
        <v>11613.83</v>
      </c>
      <c r="F404" s="127">
        <f t="shared" si="42"/>
        <v>0.74637114135525851</v>
      </c>
    </row>
    <row r="405" spans="2:9" ht="15" customHeight="1" x14ac:dyDescent="0.25">
      <c r="B405" s="49">
        <v>18</v>
      </c>
      <c r="C405" s="66" t="s">
        <v>128</v>
      </c>
      <c r="D405" s="117">
        <f t="shared" si="41"/>
        <v>24789.572099999998</v>
      </c>
      <c r="E405" s="117">
        <v>14611.630000000001</v>
      </c>
      <c r="F405" s="127">
        <f t="shared" si="42"/>
        <v>0.58942647097970691</v>
      </c>
    </row>
    <row r="406" spans="2:9" ht="15" customHeight="1" x14ac:dyDescent="0.25">
      <c r="B406" s="49">
        <v>19</v>
      </c>
      <c r="C406" s="66" t="s">
        <v>129</v>
      </c>
      <c r="D406" s="117">
        <f t="shared" si="41"/>
        <v>28148.131799999999</v>
      </c>
      <c r="E406" s="117">
        <v>19142.71</v>
      </c>
      <c r="F406" s="127">
        <f t="shared" si="42"/>
        <v>0.68007035550401962</v>
      </c>
    </row>
    <row r="407" spans="2:9" ht="15" customHeight="1" x14ac:dyDescent="0.25">
      <c r="B407" s="49">
        <v>20</v>
      </c>
      <c r="C407" s="66" t="s">
        <v>130</v>
      </c>
      <c r="D407" s="117">
        <f t="shared" si="41"/>
        <v>12200.958500000001</v>
      </c>
      <c r="E407" s="117">
        <v>9278.17</v>
      </c>
      <c r="F407" s="127">
        <f t="shared" si="42"/>
        <v>0.76044599282916991</v>
      </c>
    </row>
    <row r="408" spans="2:9" ht="15" customHeight="1" x14ac:dyDescent="0.25">
      <c r="B408" s="49">
        <v>21</v>
      </c>
      <c r="C408" s="48" t="s">
        <v>131</v>
      </c>
      <c r="D408" s="117">
        <f t="shared" si="41"/>
        <v>3055.7350999999999</v>
      </c>
      <c r="E408" s="117">
        <v>2499.86</v>
      </c>
      <c r="F408" s="127">
        <f t="shared" si="42"/>
        <v>0.81808792915328299</v>
      </c>
      <c r="I408" s="4" t="s">
        <v>15</v>
      </c>
    </row>
    <row r="409" spans="2:9" ht="15" customHeight="1" x14ac:dyDescent="0.25">
      <c r="B409" s="43">
        <v>22</v>
      </c>
      <c r="C409" s="48" t="s">
        <v>168</v>
      </c>
      <c r="D409" s="117">
        <f t="shared" si="41"/>
        <v>7186.6157999999996</v>
      </c>
      <c r="E409" s="117">
        <v>5037.21</v>
      </c>
      <c r="F409" s="127">
        <f t="shared" si="42"/>
        <v>0.70091544339965972</v>
      </c>
    </row>
    <row r="410" spans="2:9" ht="15" customHeight="1" x14ac:dyDescent="0.25">
      <c r="B410" s="43">
        <v>23</v>
      </c>
      <c r="C410" s="48" t="s">
        <v>167</v>
      </c>
      <c r="D410" s="117">
        <f t="shared" si="41"/>
        <v>4172.1145000000006</v>
      </c>
      <c r="E410" s="117">
        <v>2971.4700000000003</v>
      </c>
      <c r="F410" s="127">
        <f t="shared" si="42"/>
        <v>0.71222158452266826</v>
      </c>
    </row>
    <row r="411" spans="2:9" ht="15" customHeight="1" x14ac:dyDescent="0.25">
      <c r="B411" s="49">
        <v>24</v>
      </c>
      <c r="C411" s="48" t="s">
        <v>166</v>
      </c>
      <c r="D411" s="117">
        <f t="shared" si="41"/>
        <v>704.51299999999992</v>
      </c>
      <c r="E411" s="117">
        <v>505.95000000000005</v>
      </c>
      <c r="F411" s="127">
        <f t="shared" si="42"/>
        <v>0.71815566213824311</v>
      </c>
    </row>
    <row r="412" spans="2:9" ht="15" customHeight="1" x14ac:dyDescent="0.25">
      <c r="B412" s="49"/>
      <c r="C412" s="50" t="s">
        <v>29</v>
      </c>
      <c r="D412" s="123">
        <f>SUM(D388:D411)</f>
        <v>296108.27129999996</v>
      </c>
      <c r="E412" s="123">
        <f>SUM(E388:E410)</f>
        <v>212751.15</v>
      </c>
      <c r="F412" s="128">
        <f t="shared" si="42"/>
        <v>0.71849107445044214</v>
      </c>
    </row>
    <row r="413" spans="2:9" ht="15" customHeight="1" x14ac:dyDescent="0.25">
      <c r="B413" s="55"/>
      <c r="C413" s="52"/>
      <c r="D413" s="129"/>
      <c r="E413" s="129"/>
      <c r="F413" s="130"/>
    </row>
    <row r="414" spans="2:9" ht="14.25" customHeight="1" x14ac:dyDescent="0.25">
      <c r="B414" s="411" t="s">
        <v>192</v>
      </c>
      <c r="C414" s="411"/>
      <c r="D414" s="411"/>
      <c r="E414" s="411"/>
      <c r="F414" s="411"/>
      <c r="I414" s="39"/>
    </row>
    <row r="415" spans="2:9" s="132" customFormat="1" x14ac:dyDescent="0.2">
      <c r="B415" s="131" t="s">
        <v>42</v>
      </c>
      <c r="C415" s="131" t="s">
        <v>193</v>
      </c>
      <c r="D415" s="131" t="s">
        <v>47</v>
      </c>
      <c r="E415" s="131" t="s">
        <v>48</v>
      </c>
    </row>
    <row r="416" spans="2:9" x14ac:dyDescent="0.25">
      <c r="B416" s="117">
        <f>D446</f>
        <v>8171.7088506600003</v>
      </c>
      <c r="C416" s="117">
        <f>E446</f>
        <v>5989.2297000000017</v>
      </c>
      <c r="D416" s="133">
        <f>F446</f>
        <v>5989.2297000000017</v>
      </c>
      <c r="E416" s="47">
        <f>D416/C416</f>
        <v>1</v>
      </c>
    </row>
    <row r="417" spans="2:8" ht="18.75" customHeight="1" x14ac:dyDescent="0.25">
      <c r="B417" s="5"/>
    </row>
    <row r="418" spans="2:8" x14ac:dyDescent="0.25">
      <c r="B418" s="411" t="s">
        <v>194</v>
      </c>
      <c r="C418" s="411"/>
      <c r="D418" s="411"/>
      <c r="E418" s="411"/>
      <c r="F418" s="411"/>
      <c r="G418" s="411"/>
      <c r="H418" s="411"/>
    </row>
    <row r="419" spans="2:8" x14ac:dyDescent="0.25">
      <c r="B419" s="5"/>
    </row>
    <row r="420" spans="2:8" ht="30" x14ac:dyDescent="0.25">
      <c r="B420" s="309" t="s">
        <v>22</v>
      </c>
      <c r="C420" s="309" t="s">
        <v>33</v>
      </c>
      <c r="D420" s="310" t="s">
        <v>184</v>
      </c>
      <c r="E420" s="235" t="s">
        <v>49</v>
      </c>
      <c r="F420" s="235" t="s">
        <v>50</v>
      </c>
      <c r="G420" s="235" t="s">
        <v>51</v>
      </c>
      <c r="H420" s="311" t="s">
        <v>146</v>
      </c>
    </row>
    <row r="421" spans="2:8" x14ac:dyDescent="0.25">
      <c r="B421" s="135" t="s">
        <v>148</v>
      </c>
      <c r="C421" s="135" t="s">
        <v>149</v>
      </c>
      <c r="D421" s="135" t="s">
        <v>150</v>
      </c>
      <c r="E421" s="135" t="s">
        <v>151</v>
      </c>
      <c r="F421" s="135" t="s">
        <v>152</v>
      </c>
      <c r="G421" s="135" t="s">
        <v>165</v>
      </c>
      <c r="H421" s="135" t="s">
        <v>174</v>
      </c>
    </row>
    <row r="422" spans="2:8" x14ac:dyDescent="0.25">
      <c r="B422" s="49">
        <v>1</v>
      </c>
      <c r="C422" s="66" t="s">
        <v>135</v>
      </c>
      <c r="D422" s="117">
        <v>134.37809999999999</v>
      </c>
      <c r="E422" s="325">
        <v>74.734800000000007</v>
      </c>
      <c r="F422" s="137">
        <v>74.734800000000007</v>
      </c>
      <c r="G422" s="117">
        <f t="shared" ref="G422:G446" si="43">F422-E422</f>
        <v>0</v>
      </c>
      <c r="H422" s="47">
        <f>F422/E422</f>
        <v>1</v>
      </c>
    </row>
    <row r="423" spans="2:8" ht="15" customHeight="1" x14ac:dyDescent="0.25">
      <c r="B423" s="49">
        <v>2</v>
      </c>
      <c r="C423" s="66" t="s">
        <v>112</v>
      </c>
      <c r="D423" s="117">
        <v>368.35980000000001</v>
      </c>
      <c r="E423" s="325">
        <v>247.26060000000001</v>
      </c>
      <c r="F423" s="137">
        <v>247.26060000000001</v>
      </c>
      <c r="G423" s="117">
        <f t="shared" si="43"/>
        <v>0</v>
      </c>
      <c r="H423" s="47">
        <f t="shared" ref="H423:H446" si="44">F423/E423</f>
        <v>1</v>
      </c>
    </row>
    <row r="424" spans="2:8" ht="15" customHeight="1" x14ac:dyDescent="0.25">
      <c r="B424" s="49">
        <v>3</v>
      </c>
      <c r="C424" s="66" t="s">
        <v>113</v>
      </c>
      <c r="D424" s="117">
        <v>388.55610000000001</v>
      </c>
      <c r="E424" s="325">
        <v>297.70769999999999</v>
      </c>
      <c r="F424" s="137">
        <v>297.70769999999999</v>
      </c>
      <c r="G424" s="117">
        <f t="shared" si="43"/>
        <v>0</v>
      </c>
      <c r="H424" s="47">
        <f t="shared" si="44"/>
        <v>1</v>
      </c>
    </row>
    <row r="425" spans="2:8" ht="15" customHeight="1" x14ac:dyDescent="0.25">
      <c r="B425" s="49">
        <v>4</v>
      </c>
      <c r="C425" s="66" t="s">
        <v>114</v>
      </c>
      <c r="D425" s="117">
        <v>375.64229999999998</v>
      </c>
      <c r="E425" s="325">
        <v>303.51209999999998</v>
      </c>
      <c r="F425" s="137">
        <v>303.51209999999998</v>
      </c>
      <c r="G425" s="117">
        <f t="shared" si="43"/>
        <v>0</v>
      </c>
      <c r="H425" s="47">
        <f t="shared" si="44"/>
        <v>1</v>
      </c>
    </row>
    <row r="426" spans="2:8" ht="15" customHeight="1" x14ac:dyDescent="0.25">
      <c r="B426" s="49">
        <v>5</v>
      </c>
      <c r="C426" s="66" t="s">
        <v>115</v>
      </c>
      <c r="D426" s="117">
        <v>314.58449999999999</v>
      </c>
      <c r="E426" s="325">
        <v>236.9178</v>
      </c>
      <c r="F426" s="137">
        <v>236.9178</v>
      </c>
      <c r="G426" s="117">
        <f t="shared" si="43"/>
        <v>0</v>
      </c>
      <c r="H426" s="47">
        <f t="shared" si="44"/>
        <v>1</v>
      </c>
    </row>
    <row r="427" spans="2:8" ht="15" customHeight="1" x14ac:dyDescent="0.25">
      <c r="B427" s="49">
        <v>6</v>
      </c>
      <c r="C427" s="66" t="s">
        <v>116</v>
      </c>
      <c r="D427" s="117">
        <v>170.40809999999999</v>
      </c>
      <c r="E427" s="325">
        <v>143.09399999999999</v>
      </c>
      <c r="F427" s="137">
        <v>143.09399999999999</v>
      </c>
      <c r="G427" s="117">
        <f t="shared" si="43"/>
        <v>0</v>
      </c>
      <c r="H427" s="47">
        <f t="shared" si="44"/>
        <v>1</v>
      </c>
    </row>
    <row r="428" spans="2:8" ht="15" customHeight="1" x14ac:dyDescent="0.25">
      <c r="B428" s="49">
        <v>7</v>
      </c>
      <c r="C428" s="66" t="s">
        <v>117</v>
      </c>
      <c r="D428" s="117">
        <v>355.05270000000002</v>
      </c>
      <c r="E428" s="325">
        <v>274.65090000000004</v>
      </c>
      <c r="F428" s="137">
        <v>274.65090000000004</v>
      </c>
      <c r="G428" s="117">
        <f t="shared" si="43"/>
        <v>0</v>
      </c>
      <c r="H428" s="47">
        <f t="shared" si="44"/>
        <v>1</v>
      </c>
    </row>
    <row r="429" spans="2:8" ht="15" customHeight="1" x14ac:dyDescent="0.25">
      <c r="B429" s="49">
        <v>8</v>
      </c>
      <c r="C429" s="66" t="s">
        <v>118</v>
      </c>
      <c r="D429" s="117">
        <v>36.066000000000003</v>
      </c>
      <c r="E429" s="325">
        <v>31.740600000000001</v>
      </c>
      <c r="F429" s="137">
        <v>31.740600000000001</v>
      </c>
      <c r="G429" s="117">
        <f t="shared" si="43"/>
        <v>0</v>
      </c>
      <c r="H429" s="47">
        <f t="shared" si="44"/>
        <v>1</v>
      </c>
    </row>
    <row r="430" spans="2:8" ht="15" customHeight="1" x14ac:dyDescent="0.25">
      <c r="B430" s="49">
        <v>9</v>
      </c>
      <c r="C430" s="66" t="s">
        <v>119</v>
      </c>
      <c r="D430" s="117">
        <v>374.89710000000002</v>
      </c>
      <c r="E430" s="325">
        <v>342.12180000000001</v>
      </c>
      <c r="F430" s="137">
        <v>342.12180000000001</v>
      </c>
      <c r="G430" s="117">
        <f t="shared" si="43"/>
        <v>0</v>
      </c>
      <c r="H430" s="47">
        <f t="shared" si="44"/>
        <v>1</v>
      </c>
    </row>
    <row r="431" spans="2:8" ht="15" customHeight="1" x14ac:dyDescent="0.25">
      <c r="B431" s="49">
        <v>10</v>
      </c>
      <c r="C431" s="66" t="s">
        <v>120</v>
      </c>
      <c r="D431" s="117">
        <v>350.27699999999999</v>
      </c>
      <c r="E431" s="325">
        <v>256.17540000000002</v>
      </c>
      <c r="F431" s="137">
        <v>256.17540000000002</v>
      </c>
      <c r="G431" s="117">
        <f t="shared" si="43"/>
        <v>0</v>
      </c>
      <c r="H431" s="47">
        <f t="shared" si="44"/>
        <v>1</v>
      </c>
    </row>
    <row r="432" spans="2:8" ht="15" customHeight="1" x14ac:dyDescent="0.25">
      <c r="B432" s="49">
        <v>11</v>
      </c>
      <c r="C432" s="66" t="s">
        <v>121</v>
      </c>
      <c r="D432" s="117">
        <v>198.15690000000001</v>
      </c>
      <c r="E432" s="325">
        <v>140.19479999999999</v>
      </c>
      <c r="F432" s="137">
        <v>140.19479999999999</v>
      </c>
      <c r="G432" s="117">
        <f t="shared" si="43"/>
        <v>0</v>
      </c>
      <c r="H432" s="47">
        <f t="shared" si="44"/>
        <v>1</v>
      </c>
    </row>
    <row r="433" spans="2:8" ht="15" customHeight="1" x14ac:dyDescent="0.25">
      <c r="B433" s="49">
        <v>12</v>
      </c>
      <c r="C433" s="66" t="s">
        <v>122</v>
      </c>
      <c r="D433" s="117">
        <v>162.3015</v>
      </c>
      <c r="E433" s="325">
        <v>74.060699999999997</v>
      </c>
      <c r="F433" s="137">
        <v>74.060699999999997</v>
      </c>
      <c r="G433" s="117">
        <f t="shared" si="43"/>
        <v>0</v>
      </c>
      <c r="H433" s="47">
        <f t="shared" si="44"/>
        <v>1</v>
      </c>
    </row>
    <row r="434" spans="2:8" ht="15" customHeight="1" x14ac:dyDescent="0.25">
      <c r="B434" s="49">
        <v>13</v>
      </c>
      <c r="C434" s="66" t="s">
        <v>123</v>
      </c>
      <c r="D434" s="117">
        <v>448.0068</v>
      </c>
      <c r="E434" s="325">
        <v>386.4513</v>
      </c>
      <c r="F434" s="137">
        <v>386.4513</v>
      </c>
      <c r="G434" s="117">
        <f t="shared" si="43"/>
        <v>0</v>
      </c>
      <c r="H434" s="47">
        <f t="shared" si="44"/>
        <v>1</v>
      </c>
    </row>
    <row r="435" spans="2:8" ht="15" customHeight="1" x14ac:dyDescent="0.25">
      <c r="B435" s="49">
        <v>14</v>
      </c>
      <c r="C435" s="66" t="s">
        <v>124</v>
      </c>
      <c r="D435" s="117">
        <v>901.78620000000001</v>
      </c>
      <c r="E435" s="325">
        <v>656.59799999999996</v>
      </c>
      <c r="F435" s="137">
        <v>656.59799999999996</v>
      </c>
      <c r="G435" s="117">
        <f t="shared" si="43"/>
        <v>0</v>
      </c>
      <c r="H435" s="47">
        <f t="shared" si="44"/>
        <v>1</v>
      </c>
    </row>
    <row r="436" spans="2:8" ht="15" customHeight="1" x14ac:dyDescent="0.25">
      <c r="B436" s="49">
        <v>15</v>
      </c>
      <c r="C436" s="66" t="s">
        <v>125</v>
      </c>
      <c r="D436" s="117">
        <v>504.0150000000001</v>
      </c>
      <c r="E436" s="325">
        <v>345.99270000000001</v>
      </c>
      <c r="F436" s="137">
        <v>345.99270000000001</v>
      </c>
      <c r="G436" s="117">
        <f t="shared" si="43"/>
        <v>0</v>
      </c>
      <c r="H436" s="47">
        <f t="shared" si="44"/>
        <v>1</v>
      </c>
    </row>
    <row r="437" spans="2:8" ht="15" customHeight="1" x14ac:dyDescent="0.25">
      <c r="B437" s="49">
        <v>16</v>
      </c>
      <c r="C437" s="66" t="s">
        <v>126</v>
      </c>
      <c r="D437" s="117">
        <v>403.49400000000003</v>
      </c>
      <c r="E437" s="325">
        <v>412.7133</v>
      </c>
      <c r="F437" s="137">
        <v>412.7133</v>
      </c>
      <c r="G437" s="117">
        <f t="shared" si="43"/>
        <v>0</v>
      </c>
      <c r="H437" s="47">
        <f t="shared" si="44"/>
        <v>1</v>
      </c>
    </row>
    <row r="438" spans="2:8" ht="15" customHeight="1" x14ac:dyDescent="0.25">
      <c r="B438" s="49">
        <v>17</v>
      </c>
      <c r="C438" s="66" t="s">
        <v>127</v>
      </c>
      <c r="D438" s="117">
        <v>352.4427</v>
      </c>
      <c r="E438" s="325">
        <v>321.42959999999999</v>
      </c>
      <c r="F438" s="137">
        <v>321.42959999999999</v>
      </c>
      <c r="G438" s="117">
        <f t="shared" si="43"/>
        <v>0</v>
      </c>
      <c r="H438" s="47">
        <f t="shared" si="44"/>
        <v>1</v>
      </c>
    </row>
    <row r="439" spans="2:8" ht="15" customHeight="1" x14ac:dyDescent="0.25">
      <c r="B439" s="49">
        <v>18</v>
      </c>
      <c r="C439" s="66" t="s">
        <v>128</v>
      </c>
      <c r="D439" s="117">
        <v>707.85900000000015</v>
      </c>
      <c r="E439" s="325">
        <v>381.1475999999999</v>
      </c>
      <c r="F439" s="137">
        <v>381.1475999999999</v>
      </c>
      <c r="G439" s="117">
        <f t="shared" si="43"/>
        <v>0</v>
      </c>
      <c r="H439" s="47">
        <f t="shared" si="44"/>
        <v>1</v>
      </c>
    </row>
    <row r="440" spans="2:8" ht="15" customHeight="1" x14ac:dyDescent="0.25">
      <c r="B440" s="49">
        <v>19</v>
      </c>
      <c r="C440" s="66" t="s">
        <v>129</v>
      </c>
      <c r="D440" s="117">
        <v>822.45450000000005</v>
      </c>
      <c r="E440" s="325">
        <v>542.91840000000002</v>
      </c>
      <c r="F440" s="137">
        <v>542.91840000000002</v>
      </c>
      <c r="G440" s="117">
        <f t="shared" si="43"/>
        <v>0</v>
      </c>
      <c r="H440" s="47">
        <f t="shared" si="44"/>
        <v>1</v>
      </c>
    </row>
    <row r="441" spans="2:8" ht="15" customHeight="1" x14ac:dyDescent="0.25">
      <c r="B441" s="49">
        <v>20</v>
      </c>
      <c r="C441" s="66" t="s">
        <v>130</v>
      </c>
      <c r="D441" s="117">
        <v>364.33199999999999</v>
      </c>
      <c r="E441" s="325">
        <v>256.10160000000002</v>
      </c>
      <c r="F441" s="137">
        <v>256.10160000000002</v>
      </c>
      <c r="G441" s="117">
        <f t="shared" si="43"/>
        <v>0</v>
      </c>
      <c r="H441" s="47">
        <f t="shared" si="44"/>
        <v>1</v>
      </c>
    </row>
    <row r="442" spans="2:8" ht="15" customHeight="1" x14ac:dyDescent="0.25">
      <c r="B442" s="49">
        <v>21</v>
      </c>
      <c r="C442" s="48" t="s">
        <v>131</v>
      </c>
      <c r="D442" s="117">
        <v>88.525799999999975</v>
      </c>
      <c r="E442" s="117">
        <v>0</v>
      </c>
      <c r="F442" s="117">
        <v>0</v>
      </c>
      <c r="G442" s="117">
        <f t="shared" si="43"/>
        <v>0</v>
      </c>
      <c r="H442" s="47"/>
    </row>
    <row r="443" spans="2:8" ht="15" customHeight="1" x14ac:dyDescent="0.25">
      <c r="B443" s="43">
        <v>22</v>
      </c>
      <c r="C443" s="48" t="s">
        <v>168</v>
      </c>
      <c r="D443" s="117">
        <v>204.56129999999999</v>
      </c>
      <c r="E443" s="117">
        <v>150.62550000000002</v>
      </c>
      <c r="F443" s="117">
        <v>150.62550000000002</v>
      </c>
      <c r="G443" s="117">
        <f t="shared" ref="G443:G445" si="45">F443-E443</f>
        <v>0</v>
      </c>
      <c r="H443" s="47">
        <f t="shared" ref="H443:H445" si="46">F443/E443</f>
        <v>1</v>
      </c>
    </row>
    <row r="444" spans="2:8" ht="15" customHeight="1" x14ac:dyDescent="0.25">
      <c r="B444" s="43">
        <v>23</v>
      </c>
      <c r="C444" s="48" t="s">
        <v>167</v>
      </c>
      <c r="D444" s="117">
        <v>124.41630000000001</v>
      </c>
      <c r="E444" s="117">
        <v>94.29</v>
      </c>
      <c r="F444" s="117">
        <v>94.29</v>
      </c>
      <c r="G444" s="117">
        <f t="shared" si="45"/>
        <v>0</v>
      </c>
      <c r="H444" s="47">
        <f t="shared" si="46"/>
        <v>1</v>
      </c>
    </row>
    <row r="445" spans="2:8" ht="15" customHeight="1" x14ac:dyDescent="0.25">
      <c r="B445" s="49">
        <v>24</v>
      </c>
      <c r="C445" s="48" t="s">
        <v>166</v>
      </c>
      <c r="D445" s="117">
        <v>21.135300000000001</v>
      </c>
      <c r="E445" s="117">
        <v>18.790499999999998</v>
      </c>
      <c r="F445" s="117">
        <v>18.790499999999998</v>
      </c>
      <c r="G445" s="117">
        <f t="shared" si="45"/>
        <v>0</v>
      </c>
      <c r="H445" s="47">
        <f t="shared" si="46"/>
        <v>1</v>
      </c>
    </row>
    <row r="446" spans="2:8" ht="15" customHeight="1" x14ac:dyDescent="0.25">
      <c r="B446" s="75"/>
      <c r="C446" s="75" t="s">
        <v>29</v>
      </c>
      <c r="D446" s="123">
        <f>(D376-E376)*3000/100000</f>
        <v>8171.7088506600003</v>
      </c>
      <c r="E446" s="123">
        <f>SUM(E422:E445)</f>
        <v>5989.2297000000017</v>
      </c>
      <c r="F446" s="123">
        <f>SUM(F422:F445)</f>
        <v>5989.2297000000017</v>
      </c>
      <c r="G446" s="117">
        <f t="shared" si="43"/>
        <v>0</v>
      </c>
      <c r="H446" s="47">
        <f t="shared" si="44"/>
        <v>1</v>
      </c>
    </row>
    <row r="447" spans="2:8" x14ac:dyDescent="0.25">
      <c r="B447" s="136"/>
    </row>
    <row r="448" spans="2:8" x14ac:dyDescent="0.25">
      <c r="B448" s="439" t="s">
        <v>175</v>
      </c>
      <c r="C448" s="439"/>
      <c r="D448" s="439"/>
      <c r="E448" s="439"/>
      <c r="F448" s="439"/>
    </row>
    <row r="449" spans="2:12" ht="15" customHeight="1" x14ac:dyDescent="0.25">
      <c r="B449" s="417" t="s">
        <v>52</v>
      </c>
      <c r="C449" s="417"/>
      <c r="D449" s="417"/>
      <c r="E449" s="417"/>
      <c r="F449" s="417"/>
      <c r="G449" s="84"/>
    </row>
    <row r="450" spans="2:12" x14ac:dyDescent="0.25">
      <c r="B450" s="84"/>
      <c r="C450" s="84"/>
      <c r="D450" s="84"/>
      <c r="E450" s="84"/>
      <c r="F450" s="85"/>
      <c r="G450" s="84"/>
    </row>
    <row r="451" spans="2:12" ht="33" customHeight="1" x14ac:dyDescent="0.25">
      <c r="B451" s="452" t="s">
        <v>248</v>
      </c>
      <c r="C451" s="452"/>
      <c r="D451" s="452"/>
      <c r="E451" s="452"/>
      <c r="F451" s="452"/>
      <c r="G451" s="70"/>
      <c r="H451" s="70"/>
    </row>
    <row r="452" spans="2:12" ht="33.75" customHeight="1" x14ac:dyDescent="0.25">
      <c r="B452" s="87" t="s">
        <v>39</v>
      </c>
      <c r="C452" s="87" t="s">
        <v>40</v>
      </c>
      <c r="D452" s="89" t="s">
        <v>249</v>
      </c>
      <c r="E452" s="89" t="s">
        <v>251</v>
      </c>
      <c r="F452" s="88" t="s">
        <v>250</v>
      </c>
      <c r="G452" s="90"/>
      <c r="H452" s="91"/>
    </row>
    <row r="453" spans="2:12" ht="14.25" customHeight="1" x14ac:dyDescent="0.25">
      <c r="B453" s="92" t="s">
        <v>148</v>
      </c>
      <c r="C453" s="92" t="s">
        <v>149</v>
      </c>
      <c r="D453" s="92" t="s">
        <v>150</v>
      </c>
      <c r="E453" s="92" t="s">
        <v>151</v>
      </c>
      <c r="F453" s="92" t="s">
        <v>152</v>
      </c>
      <c r="G453" s="90"/>
      <c r="H453" s="91"/>
      <c r="J453" s="4" t="s">
        <v>287</v>
      </c>
      <c r="K453" s="4" t="s">
        <v>290</v>
      </c>
    </row>
    <row r="454" spans="2:12" ht="14.25" customHeight="1" x14ac:dyDescent="0.25">
      <c r="B454" s="49">
        <v>1</v>
      </c>
      <c r="C454" s="66" t="s">
        <v>135</v>
      </c>
      <c r="D454" s="137">
        <v>2211.3628731999997</v>
      </c>
      <c r="E454" s="137">
        <v>517.78918330923307</v>
      </c>
      <c r="F454" s="138">
        <f>E454/D454</f>
        <v>0.23414935177959065</v>
      </c>
      <c r="G454" s="139"/>
      <c r="H454" s="140"/>
      <c r="I454" s="141"/>
      <c r="J454" s="312">
        <v>955.23298419999992</v>
      </c>
      <c r="K454" s="4">
        <v>1256.1298889999998</v>
      </c>
      <c r="L454" s="312">
        <f>J454+K454</f>
        <v>2211.3628731999997</v>
      </c>
    </row>
    <row r="455" spans="2:12" x14ac:dyDescent="0.25">
      <c r="B455" s="49">
        <v>2</v>
      </c>
      <c r="C455" s="66" t="s">
        <v>112</v>
      </c>
      <c r="D455" s="137">
        <v>5655.4527527999999</v>
      </c>
      <c r="E455" s="137">
        <v>748.06879087692516</v>
      </c>
      <c r="F455" s="138">
        <f t="shared" ref="F455:F478" si="47">E455/D455</f>
        <v>0.13227389982288479</v>
      </c>
      <c r="G455" s="139"/>
      <c r="H455" s="140"/>
      <c r="I455" s="141"/>
      <c r="J455" s="312">
        <v>3071.5172238</v>
      </c>
      <c r="K455" s="4">
        <v>2583.9355289999999</v>
      </c>
      <c r="L455" s="312">
        <f t="shared" ref="L455:L477" si="48">J455+K455</f>
        <v>5655.4527527999999</v>
      </c>
    </row>
    <row r="456" spans="2:12" x14ac:dyDescent="0.25">
      <c r="B456" s="49">
        <v>3</v>
      </c>
      <c r="C456" s="66" t="s">
        <v>113</v>
      </c>
      <c r="D456" s="137">
        <v>5968.9520445999997</v>
      </c>
      <c r="E456" s="137">
        <v>1076.6830470026671</v>
      </c>
      <c r="F456" s="138">
        <f t="shared" si="47"/>
        <v>0.18038058254743766</v>
      </c>
      <c r="G456" s="139"/>
      <c r="H456" s="140"/>
      <c r="I456" s="141"/>
      <c r="J456" s="312">
        <v>3366.9441045999997</v>
      </c>
      <c r="K456" s="4">
        <v>2602.00794</v>
      </c>
      <c r="L456" s="312">
        <f t="shared" si="48"/>
        <v>5968.9520445999997</v>
      </c>
    </row>
    <row r="457" spans="2:12" x14ac:dyDescent="0.25">
      <c r="B457" s="49">
        <v>4</v>
      </c>
      <c r="C457" s="66" t="s">
        <v>114</v>
      </c>
      <c r="D457" s="137">
        <v>6427.1847737999997</v>
      </c>
      <c r="E457" s="137">
        <v>1177.8658826586857</v>
      </c>
      <c r="F457" s="138">
        <f t="shared" si="47"/>
        <v>0.18326311193979972</v>
      </c>
      <c r="G457" s="139"/>
      <c r="H457" s="140"/>
      <c r="I457" s="141"/>
      <c r="J457" s="312">
        <v>3346.0857527999997</v>
      </c>
      <c r="K457" s="4">
        <v>3081.0990209999995</v>
      </c>
      <c r="L457" s="312">
        <f t="shared" si="48"/>
        <v>6427.1847737999997</v>
      </c>
    </row>
    <row r="458" spans="2:12" x14ac:dyDescent="0.25">
      <c r="B458" s="49">
        <v>5</v>
      </c>
      <c r="C458" s="66" t="s">
        <v>115</v>
      </c>
      <c r="D458" s="137">
        <v>4901.0536487999998</v>
      </c>
      <c r="E458" s="137">
        <v>1042.8053974639997</v>
      </c>
      <c r="F458" s="138">
        <f t="shared" si="47"/>
        <v>0.21277167568229452</v>
      </c>
      <c r="G458" s="139"/>
      <c r="H458" s="140"/>
      <c r="I458" s="141"/>
      <c r="J458" s="312">
        <v>2245.4723147999998</v>
      </c>
      <c r="K458" s="4">
        <v>2655.581334</v>
      </c>
      <c r="L458" s="312">
        <f t="shared" si="48"/>
        <v>4901.0536487999998</v>
      </c>
    </row>
    <row r="459" spans="2:12" x14ac:dyDescent="0.25">
      <c r="B459" s="49">
        <v>6</v>
      </c>
      <c r="C459" s="66" t="s">
        <v>116</v>
      </c>
      <c r="D459" s="137">
        <v>2548.0661719999998</v>
      </c>
      <c r="E459" s="137">
        <v>762.60898089698185</v>
      </c>
      <c r="F459" s="138">
        <f t="shared" si="47"/>
        <v>0.29928931566891109</v>
      </c>
      <c r="G459" s="139"/>
      <c r="H459" s="140"/>
      <c r="I459" s="141"/>
      <c r="J459" s="312">
        <v>1218.134366</v>
      </c>
      <c r="K459" s="4">
        <v>1329.9318060000001</v>
      </c>
      <c r="L459" s="312">
        <f t="shared" si="48"/>
        <v>2548.0661719999998</v>
      </c>
    </row>
    <row r="460" spans="2:12" x14ac:dyDescent="0.25">
      <c r="B460" s="49">
        <v>7</v>
      </c>
      <c r="C460" s="66" t="s">
        <v>117</v>
      </c>
      <c r="D460" s="137">
        <v>6048.9919360000004</v>
      </c>
      <c r="E460" s="137">
        <v>1076.2714826832321</v>
      </c>
      <c r="F460" s="138">
        <f t="shared" si="47"/>
        <v>0.17792575921252343</v>
      </c>
      <c r="G460" s="139"/>
      <c r="H460" s="140"/>
      <c r="I460" s="141"/>
      <c r="J460" s="312">
        <v>3513.6737380000004</v>
      </c>
      <c r="K460" s="4">
        <v>2535.3181979999999</v>
      </c>
      <c r="L460" s="312">
        <f t="shared" si="48"/>
        <v>6048.9919360000004</v>
      </c>
    </row>
    <row r="461" spans="2:12" x14ac:dyDescent="0.25">
      <c r="B461" s="49">
        <v>8</v>
      </c>
      <c r="C461" s="66" t="s">
        <v>118</v>
      </c>
      <c r="D461" s="137">
        <v>632.17829039999992</v>
      </c>
      <c r="E461" s="137">
        <v>249.14038297075905</v>
      </c>
      <c r="F461" s="138">
        <f t="shared" si="47"/>
        <v>0.39409828960295323</v>
      </c>
      <c r="G461" s="139"/>
      <c r="H461" s="140"/>
      <c r="I461" s="141"/>
      <c r="J461" s="312">
        <v>360.64293539999994</v>
      </c>
      <c r="K461" s="4">
        <v>271.53535499999998</v>
      </c>
      <c r="L461" s="312">
        <f t="shared" si="48"/>
        <v>632.17829039999992</v>
      </c>
    </row>
    <row r="462" spans="2:12" x14ac:dyDescent="0.25">
      <c r="B462" s="49">
        <v>9</v>
      </c>
      <c r="C462" s="66" t="s">
        <v>119</v>
      </c>
      <c r="D462" s="137">
        <v>6360.1063489999997</v>
      </c>
      <c r="E462" s="137">
        <v>558.91566826465009</v>
      </c>
      <c r="F462" s="138">
        <f t="shared" si="47"/>
        <v>8.7878352592724876E-2</v>
      </c>
      <c r="G462" s="139"/>
      <c r="H462" s="140"/>
      <c r="I462" s="141"/>
      <c r="J462" s="312">
        <v>3171.8455669999998</v>
      </c>
      <c r="K462" s="4">
        <v>3188.2607819999998</v>
      </c>
      <c r="L462" s="312">
        <f t="shared" si="48"/>
        <v>6360.1063489999997</v>
      </c>
    </row>
    <row r="463" spans="2:12" x14ac:dyDescent="0.25">
      <c r="B463" s="49">
        <v>10</v>
      </c>
      <c r="C463" s="66" t="s">
        <v>120</v>
      </c>
      <c r="D463" s="137">
        <v>5758.6880713999999</v>
      </c>
      <c r="E463" s="137">
        <v>590.14452320249802</v>
      </c>
      <c r="F463" s="138">
        <f t="shared" si="47"/>
        <v>0.10247898755506434</v>
      </c>
      <c r="G463" s="139"/>
      <c r="H463" s="140"/>
      <c r="I463" s="141"/>
      <c r="J463" s="312">
        <v>2938.6882243999999</v>
      </c>
      <c r="K463" s="4">
        <v>2819.999847</v>
      </c>
      <c r="L463" s="312">
        <f t="shared" si="48"/>
        <v>5758.6880713999999</v>
      </c>
    </row>
    <row r="464" spans="2:12" x14ac:dyDescent="0.25">
      <c r="B464" s="49">
        <v>11</v>
      </c>
      <c r="C464" s="66" t="s">
        <v>121</v>
      </c>
      <c r="D464" s="137">
        <v>3199.2591187999997</v>
      </c>
      <c r="E464" s="137">
        <v>833.15336882233339</v>
      </c>
      <c r="F464" s="138">
        <f t="shared" si="47"/>
        <v>0.26042072176224301</v>
      </c>
      <c r="G464" s="139"/>
      <c r="H464" s="140"/>
      <c r="I464" s="141"/>
      <c r="J464" s="312">
        <v>1701.1206308000001</v>
      </c>
      <c r="K464" s="4">
        <v>1498.1384879999998</v>
      </c>
      <c r="L464" s="312">
        <f t="shared" si="48"/>
        <v>3199.2591187999997</v>
      </c>
    </row>
    <row r="465" spans="2:12" x14ac:dyDescent="0.25">
      <c r="B465" s="49">
        <v>12</v>
      </c>
      <c r="C465" s="66" t="s">
        <v>122</v>
      </c>
      <c r="D465" s="137">
        <v>2930.6465656</v>
      </c>
      <c r="E465" s="137">
        <v>641.41191457081322</v>
      </c>
      <c r="F465" s="138">
        <f t="shared" si="47"/>
        <v>0.2188636194141326</v>
      </c>
      <c r="G465" s="139"/>
      <c r="H465" s="140"/>
      <c r="I465" s="141"/>
      <c r="J465" s="312">
        <v>1118.1798885999999</v>
      </c>
      <c r="K465" s="4">
        <v>1812.4666769999999</v>
      </c>
      <c r="L465" s="312">
        <f t="shared" si="48"/>
        <v>2930.6465656</v>
      </c>
    </row>
    <row r="466" spans="2:12" x14ac:dyDescent="0.25">
      <c r="B466" s="49">
        <v>13</v>
      </c>
      <c r="C466" s="66" t="s">
        <v>123</v>
      </c>
      <c r="D466" s="137">
        <v>7377.2168213999994</v>
      </c>
      <c r="E466" s="137">
        <v>1588.9689451247784</v>
      </c>
      <c r="F466" s="138">
        <f t="shared" si="47"/>
        <v>0.2153886734785212</v>
      </c>
      <c r="G466" s="139"/>
      <c r="H466" s="140"/>
      <c r="I466" s="141"/>
      <c r="J466" s="312">
        <v>3873.3850913999995</v>
      </c>
      <c r="K466" s="4">
        <v>3503.8317299999999</v>
      </c>
      <c r="L466" s="312">
        <f t="shared" si="48"/>
        <v>7377.2168213999994</v>
      </c>
    </row>
    <row r="467" spans="2:12" x14ac:dyDescent="0.25">
      <c r="B467" s="49">
        <v>14</v>
      </c>
      <c r="C467" s="66" t="s">
        <v>124</v>
      </c>
      <c r="D467" s="137">
        <v>13630.748427999999</v>
      </c>
      <c r="E467" s="137">
        <v>866.69709651203311</v>
      </c>
      <c r="F467" s="138">
        <f t="shared" si="47"/>
        <v>6.3583969808413604E-2</v>
      </c>
      <c r="G467" s="139"/>
      <c r="H467" s="140"/>
      <c r="I467" s="141"/>
      <c r="J467" s="312">
        <v>6985.1470810000001</v>
      </c>
      <c r="K467" s="4">
        <v>6645.6013469999989</v>
      </c>
      <c r="L467" s="312">
        <f t="shared" si="48"/>
        <v>13630.748427999999</v>
      </c>
    </row>
    <row r="468" spans="2:12" x14ac:dyDescent="0.25">
      <c r="B468" s="49">
        <v>15</v>
      </c>
      <c r="C468" s="66" t="s">
        <v>125</v>
      </c>
      <c r="D468" s="137">
        <v>7690.988957399999</v>
      </c>
      <c r="E468" s="137">
        <v>928.13041982732648</v>
      </c>
      <c r="F468" s="138">
        <f t="shared" si="47"/>
        <v>0.12067764301420716</v>
      </c>
      <c r="G468" s="139"/>
      <c r="H468" s="140"/>
      <c r="I468" s="141"/>
      <c r="J468" s="312">
        <v>3744.0612383999996</v>
      </c>
      <c r="K468" s="4">
        <v>3946.9277189999998</v>
      </c>
      <c r="L468" s="312">
        <f t="shared" si="48"/>
        <v>7690.988957399999</v>
      </c>
    </row>
    <row r="469" spans="2:12" x14ac:dyDescent="0.25">
      <c r="B469" s="49">
        <v>16</v>
      </c>
      <c r="C469" s="66" t="s">
        <v>126</v>
      </c>
      <c r="D469" s="137">
        <v>7291.2098045999992</v>
      </c>
      <c r="E469" s="137">
        <v>1078.0157568723839</v>
      </c>
      <c r="F469" s="138">
        <f t="shared" si="47"/>
        <v>0.14785142462808676</v>
      </c>
      <c r="G469" s="139"/>
      <c r="H469" s="140"/>
      <c r="I469" s="141"/>
      <c r="J469" s="312">
        <v>4023.7418525999997</v>
      </c>
      <c r="K469" s="4">
        <v>3267.467952</v>
      </c>
      <c r="L469" s="312">
        <f t="shared" si="48"/>
        <v>7291.2098045999992</v>
      </c>
    </row>
    <row r="470" spans="2:12" x14ac:dyDescent="0.25">
      <c r="B470" s="49">
        <v>17</v>
      </c>
      <c r="C470" s="66" t="s">
        <v>127</v>
      </c>
      <c r="D470" s="137">
        <v>6884.9496262000002</v>
      </c>
      <c r="E470" s="137">
        <v>1186.59488747762</v>
      </c>
      <c r="F470" s="138">
        <f t="shared" si="47"/>
        <v>0.17234619741619453</v>
      </c>
      <c r="G470" s="139"/>
      <c r="H470" s="140"/>
      <c r="I470" s="141"/>
      <c r="J470" s="312">
        <v>3547.1534932</v>
      </c>
      <c r="K470" s="4">
        <v>3337.7961330000003</v>
      </c>
      <c r="L470" s="312">
        <f t="shared" si="48"/>
        <v>6884.9496262000002</v>
      </c>
    </row>
    <row r="471" spans="2:12" x14ac:dyDescent="0.25">
      <c r="B471" s="49">
        <v>18</v>
      </c>
      <c r="C471" s="66" t="s">
        <v>128</v>
      </c>
      <c r="D471" s="137">
        <v>10963.831991399999</v>
      </c>
      <c r="E471" s="137">
        <v>2894.2657432833503</v>
      </c>
      <c r="F471" s="138">
        <f t="shared" si="47"/>
        <v>0.26398304402635908</v>
      </c>
      <c r="G471" s="139"/>
      <c r="H471" s="140"/>
      <c r="I471" s="141"/>
      <c r="J471" s="312">
        <v>5478.9076583999995</v>
      </c>
      <c r="K471" s="4">
        <v>5484.9243329999999</v>
      </c>
      <c r="L471" s="312">
        <f t="shared" si="48"/>
        <v>10963.831991399999</v>
      </c>
    </row>
    <row r="472" spans="2:12" x14ac:dyDescent="0.25">
      <c r="B472" s="49">
        <v>19</v>
      </c>
      <c r="C472" s="66" t="s">
        <v>129</v>
      </c>
      <c r="D472" s="137">
        <v>12466.4091642</v>
      </c>
      <c r="E472" s="137">
        <v>2938.7302819020183</v>
      </c>
      <c r="F472" s="138">
        <f t="shared" si="47"/>
        <v>0.23573189706793998</v>
      </c>
      <c r="G472" s="139"/>
      <c r="H472" s="140"/>
      <c r="I472" s="141"/>
      <c r="J472" s="312">
        <v>6658.2027882000002</v>
      </c>
      <c r="K472" s="4">
        <v>5808.2063760000001</v>
      </c>
      <c r="L472" s="312">
        <f t="shared" si="48"/>
        <v>12466.4091642</v>
      </c>
    </row>
    <row r="473" spans="2:12" x14ac:dyDescent="0.25">
      <c r="B473" s="49">
        <v>20</v>
      </c>
      <c r="C473" s="66" t="s">
        <v>130</v>
      </c>
      <c r="D473" s="137">
        <v>5400.9764059999998</v>
      </c>
      <c r="E473" s="137">
        <v>841.90062939882125</v>
      </c>
      <c r="F473" s="138">
        <f t="shared" si="47"/>
        <v>0.15587933849582183</v>
      </c>
      <c r="G473" s="139"/>
      <c r="H473" s="140"/>
      <c r="I473" s="141"/>
      <c r="J473" s="312">
        <v>2886.9048949999997</v>
      </c>
      <c r="K473" s="4">
        <v>2514.0715110000001</v>
      </c>
      <c r="L473" s="312">
        <f t="shared" si="48"/>
        <v>5400.9764059999998</v>
      </c>
    </row>
    <row r="474" spans="2:12" x14ac:dyDescent="0.25">
      <c r="B474" s="49">
        <v>21</v>
      </c>
      <c r="C474" s="48" t="s">
        <v>131</v>
      </c>
      <c r="D474" s="118">
        <v>1351.6552543999999</v>
      </c>
      <c r="E474" s="137">
        <v>163.16034280967241</v>
      </c>
      <c r="F474" s="142">
        <f t="shared" si="47"/>
        <v>0.1207115070788515</v>
      </c>
      <c r="G474" s="143"/>
      <c r="H474" s="144"/>
      <c r="J474" s="312">
        <v>680.01139339999997</v>
      </c>
      <c r="K474" s="4">
        <v>671.6438609999999</v>
      </c>
      <c r="L474" s="312">
        <f t="shared" si="48"/>
        <v>1351.6552543999999</v>
      </c>
    </row>
    <row r="475" spans="2:12" x14ac:dyDescent="0.25">
      <c r="B475" s="43">
        <v>22</v>
      </c>
      <c r="C475" s="48" t="s">
        <v>168</v>
      </c>
      <c r="D475" s="118">
        <v>3181.1321052000003</v>
      </c>
      <c r="E475" s="137">
        <v>503.58606231479996</v>
      </c>
      <c r="F475" s="142">
        <f t="shared" si="47"/>
        <v>0.15830403946180635</v>
      </c>
      <c r="G475" s="143"/>
      <c r="H475" s="144"/>
      <c r="J475" s="312">
        <v>1662.8998512000001</v>
      </c>
      <c r="K475" s="4">
        <v>1518.232254</v>
      </c>
      <c r="L475" s="312">
        <f t="shared" si="48"/>
        <v>3181.1321052000003</v>
      </c>
    </row>
    <row r="476" spans="2:12" x14ac:dyDescent="0.25">
      <c r="B476" s="43">
        <v>23</v>
      </c>
      <c r="C476" s="48" t="s">
        <v>167</v>
      </c>
      <c r="D476" s="118">
        <v>1847.6362449999999</v>
      </c>
      <c r="E476" s="137">
        <v>361.70709429034645</v>
      </c>
      <c r="F476" s="142">
        <f t="shared" si="47"/>
        <v>0.19576748143428332</v>
      </c>
      <c r="G476" s="143"/>
      <c r="H476" s="144"/>
      <c r="J476" s="312">
        <v>983.91873999999996</v>
      </c>
      <c r="K476" s="4">
        <v>863.71750499999996</v>
      </c>
      <c r="L476" s="312">
        <f t="shared" si="48"/>
        <v>1847.6362449999999</v>
      </c>
    </row>
    <row r="477" spans="2:12" x14ac:dyDescent="0.25">
      <c r="B477" s="49">
        <v>24</v>
      </c>
      <c r="C477" s="48" t="s">
        <v>166</v>
      </c>
      <c r="D477" s="118">
        <v>311.72139200000004</v>
      </c>
      <c r="E477" s="137">
        <v>0</v>
      </c>
      <c r="F477" s="142">
        <f t="shared" si="47"/>
        <v>0</v>
      </c>
      <c r="G477" s="143"/>
      <c r="H477" s="144"/>
      <c r="J477" s="312">
        <v>158.18825000000001</v>
      </c>
      <c r="K477" s="4">
        <v>153.533142</v>
      </c>
      <c r="L477" s="312">
        <f t="shared" si="48"/>
        <v>311.72139200000004</v>
      </c>
    </row>
    <row r="478" spans="2:12" x14ac:dyDescent="0.25">
      <c r="B478" s="145"/>
      <c r="C478" s="146" t="s">
        <v>29</v>
      </c>
      <c r="D478" s="147">
        <f>SUM(D453:D477)</f>
        <v>131040.4187922</v>
      </c>
      <c r="E478" s="147">
        <f>SUM(E453:E477)</f>
        <v>22626.615882535923</v>
      </c>
      <c r="F478" s="148">
        <f t="shared" si="47"/>
        <v>0.1726689832884046</v>
      </c>
      <c r="G478" s="114"/>
      <c r="H478" s="143"/>
      <c r="J478" s="312">
        <f>SUM(J454:J477)</f>
        <v>67690.060063199984</v>
      </c>
      <c r="K478" s="4">
        <v>63350.358729000007</v>
      </c>
      <c r="L478" s="312">
        <f>SUM(L454:L477)</f>
        <v>131040.4187922</v>
      </c>
    </row>
    <row r="479" spans="2:12" x14ac:dyDescent="0.25">
      <c r="B479" s="149"/>
      <c r="C479" s="150"/>
      <c r="D479" s="112"/>
      <c r="E479" s="151"/>
      <c r="F479" s="152"/>
      <c r="G479" s="114"/>
      <c r="H479" s="143"/>
    </row>
    <row r="480" spans="2:12" x14ac:dyDescent="0.25">
      <c r="B480" s="412" t="s">
        <v>252</v>
      </c>
      <c r="C480" s="412"/>
      <c r="D480" s="412"/>
      <c r="E480" s="412"/>
      <c r="F480" s="412"/>
      <c r="G480" s="70"/>
      <c r="H480" s="143"/>
    </row>
    <row r="481" spans="2:8" x14ac:dyDescent="0.25">
      <c r="B481" s="70"/>
      <c r="C481" s="70"/>
      <c r="D481" s="70"/>
      <c r="E481" s="70"/>
      <c r="F481" s="70" t="s">
        <v>53</v>
      </c>
    </row>
    <row r="482" spans="2:8" ht="33.75" customHeight="1" x14ac:dyDescent="0.25">
      <c r="B482" s="87" t="s">
        <v>39</v>
      </c>
      <c r="C482" s="87" t="s">
        <v>40</v>
      </c>
      <c r="D482" s="89" t="s">
        <v>281</v>
      </c>
      <c r="E482" s="88" t="s">
        <v>305</v>
      </c>
      <c r="F482" s="88" t="s">
        <v>147</v>
      </c>
      <c r="G482" s="90"/>
      <c r="H482" s="91"/>
    </row>
    <row r="483" spans="2:8" ht="14.25" customHeight="1" x14ac:dyDescent="0.25">
      <c r="B483" s="87">
        <v>1</v>
      </c>
      <c r="C483" s="87">
        <v>2</v>
      </c>
      <c r="D483" s="88">
        <v>0</v>
      </c>
      <c r="E483" s="88">
        <v>4</v>
      </c>
      <c r="F483" s="88">
        <v>5</v>
      </c>
      <c r="G483" s="90"/>
      <c r="H483" s="91"/>
    </row>
    <row r="484" spans="2:8" x14ac:dyDescent="0.25">
      <c r="B484" s="49">
        <v>1</v>
      </c>
      <c r="C484" s="66" t="s">
        <v>135</v>
      </c>
      <c r="D484" s="137">
        <f>D454</f>
        <v>2211.3628731999997</v>
      </c>
      <c r="E484" s="117">
        <v>225.51192545833339</v>
      </c>
      <c r="F484" s="153">
        <f t="shared" ref="F484:F507" si="49">E484/D484</f>
        <v>0.10197870652137772</v>
      </c>
      <c r="G484" s="143"/>
      <c r="H484" s="144"/>
    </row>
    <row r="485" spans="2:8" x14ac:dyDescent="0.25">
      <c r="B485" s="49">
        <v>2</v>
      </c>
      <c r="C485" s="66" t="s">
        <v>112</v>
      </c>
      <c r="D485" s="137">
        <f t="shared" ref="D485:D507" si="50">D455</f>
        <v>5655.4527527999999</v>
      </c>
      <c r="E485" s="117">
        <v>168.4445928829258</v>
      </c>
      <c r="F485" s="153">
        <f t="shared" si="49"/>
        <v>2.9784457627999691E-2</v>
      </c>
      <c r="G485" s="143"/>
      <c r="H485" s="144"/>
    </row>
    <row r="486" spans="2:8" x14ac:dyDescent="0.25">
      <c r="B486" s="49">
        <v>3</v>
      </c>
      <c r="C486" s="66" t="s">
        <v>113</v>
      </c>
      <c r="D486" s="137">
        <f t="shared" si="50"/>
        <v>5968.9520445999997</v>
      </c>
      <c r="E486" s="117">
        <v>268.70586433333347</v>
      </c>
      <c r="F486" s="153">
        <f t="shared" si="49"/>
        <v>4.5017259700792317E-2</v>
      </c>
      <c r="G486" s="143"/>
      <c r="H486" s="144"/>
    </row>
    <row r="487" spans="2:8" x14ac:dyDescent="0.25">
      <c r="B487" s="49">
        <v>4</v>
      </c>
      <c r="C487" s="66" t="s">
        <v>114</v>
      </c>
      <c r="D487" s="137">
        <f t="shared" si="50"/>
        <v>6427.1847737999997</v>
      </c>
      <c r="E487" s="117">
        <v>244.94503359535224</v>
      </c>
      <c r="F487" s="153">
        <f t="shared" si="49"/>
        <v>3.8110781347667912E-2</v>
      </c>
      <c r="G487" s="143"/>
      <c r="H487" s="144"/>
    </row>
    <row r="488" spans="2:8" x14ac:dyDescent="0.25">
      <c r="B488" s="49">
        <v>5</v>
      </c>
      <c r="C488" s="66" t="s">
        <v>115</v>
      </c>
      <c r="D488" s="137">
        <f t="shared" si="50"/>
        <v>4901.0536487999998</v>
      </c>
      <c r="E488" s="117">
        <v>384.37411860833333</v>
      </c>
      <c r="F488" s="153">
        <f t="shared" si="49"/>
        <v>7.842683352434747E-2</v>
      </c>
      <c r="G488" s="143"/>
      <c r="H488" s="144"/>
    </row>
    <row r="489" spans="2:8" x14ac:dyDescent="0.25">
      <c r="B489" s="49">
        <v>6</v>
      </c>
      <c r="C489" s="66" t="s">
        <v>116</v>
      </c>
      <c r="D489" s="137">
        <f t="shared" si="50"/>
        <v>2548.0661719999998</v>
      </c>
      <c r="E489" s="117">
        <v>347.81348573274153</v>
      </c>
      <c r="F489" s="153">
        <f t="shared" si="49"/>
        <v>0.13650096279082879</v>
      </c>
      <c r="G489" s="143"/>
      <c r="H489" s="144"/>
    </row>
    <row r="490" spans="2:8" x14ac:dyDescent="0.25">
      <c r="B490" s="49">
        <v>7</v>
      </c>
      <c r="C490" s="66" t="s">
        <v>117</v>
      </c>
      <c r="D490" s="137">
        <f t="shared" si="50"/>
        <v>6048.9919360000004</v>
      </c>
      <c r="E490" s="117">
        <v>343.75328052667942</v>
      </c>
      <c r="F490" s="153">
        <f t="shared" si="49"/>
        <v>5.6828192889606027E-2</v>
      </c>
      <c r="G490" s="143"/>
      <c r="H490" s="144"/>
    </row>
    <row r="491" spans="2:8" x14ac:dyDescent="0.25">
      <c r="B491" s="49">
        <v>8</v>
      </c>
      <c r="C491" s="66" t="s">
        <v>118</v>
      </c>
      <c r="D491" s="137">
        <f t="shared" si="50"/>
        <v>632.17829039999992</v>
      </c>
      <c r="E491" s="117">
        <v>52.820698986625658</v>
      </c>
      <c r="F491" s="153">
        <f t="shared" si="49"/>
        <v>8.3553484497552538E-2</v>
      </c>
      <c r="G491" s="143"/>
      <c r="H491" s="144"/>
    </row>
    <row r="492" spans="2:8" x14ac:dyDescent="0.25">
      <c r="B492" s="49">
        <v>9</v>
      </c>
      <c r="C492" s="66" t="s">
        <v>119</v>
      </c>
      <c r="D492" s="137">
        <f t="shared" si="50"/>
        <v>6360.1063489999997</v>
      </c>
      <c r="E492" s="117">
        <v>195.00814542798298</v>
      </c>
      <c r="F492" s="153">
        <f t="shared" si="49"/>
        <v>3.0661145384564856E-2</v>
      </c>
      <c r="G492" s="143"/>
      <c r="H492" s="144" t="s">
        <v>15</v>
      </c>
    </row>
    <row r="493" spans="2:8" x14ac:dyDescent="0.25">
      <c r="B493" s="49">
        <v>10</v>
      </c>
      <c r="C493" s="66" t="s">
        <v>120</v>
      </c>
      <c r="D493" s="137">
        <f t="shared" si="50"/>
        <v>5758.6880713999999</v>
      </c>
      <c r="E493" s="117">
        <v>154.10029736771139</v>
      </c>
      <c r="F493" s="153">
        <f t="shared" si="49"/>
        <v>2.6759618763349327E-2</v>
      </c>
      <c r="G493" s="143"/>
      <c r="H493" s="144"/>
    </row>
    <row r="494" spans="2:8" x14ac:dyDescent="0.25">
      <c r="B494" s="49">
        <v>11</v>
      </c>
      <c r="C494" s="66" t="s">
        <v>121</v>
      </c>
      <c r="D494" s="137">
        <f t="shared" si="50"/>
        <v>3199.2591187999997</v>
      </c>
      <c r="E494" s="117">
        <v>586.52429487499955</v>
      </c>
      <c r="F494" s="153">
        <f t="shared" si="49"/>
        <v>0.18333128799363935</v>
      </c>
      <c r="G494" s="143"/>
      <c r="H494" s="144"/>
    </row>
    <row r="495" spans="2:8" x14ac:dyDescent="0.25">
      <c r="B495" s="49">
        <v>12</v>
      </c>
      <c r="C495" s="66" t="s">
        <v>122</v>
      </c>
      <c r="D495" s="137">
        <f t="shared" si="50"/>
        <v>2930.6465656</v>
      </c>
      <c r="E495" s="117">
        <v>115.05218233687287</v>
      </c>
      <c r="F495" s="153">
        <f t="shared" si="49"/>
        <v>3.9258293267894588E-2</v>
      </c>
      <c r="G495" s="143"/>
      <c r="H495" s="144"/>
    </row>
    <row r="496" spans="2:8" x14ac:dyDescent="0.25">
      <c r="B496" s="49">
        <v>13</v>
      </c>
      <c r="C496" s="66" t="s">
        <v>123</v>
      </c>
      <c r="D496" s="137">
        <f t="shared" si="50"/>
        <v>7377.2168213999994</v>
      </c>
      <c r="E496" s="117">
        <v>359.01946416744568</v>
      </c>
      <c r="F496" s="153">
        <f t="shared" si="49"/>
        <v>4.8665977001786612E-2</v>
      </c>
      <c r="G496" s="143"/>
      <c r="H496" s="144"/>
    </row>
    <row r="497" spans="2:11" x14ac:dyDescent="0.25">
      <c r="B497" s="49">
        <v>14</v>
      </c>
      <c r="C497" s="66" t="s">
        <v>124</v>
      </c>
      <c r="D497" s="137">
        <f t="shared" si="50"/>
        <v>13630.748427999999</v>
      </c>
      <c r="E497" s="117">
        <v>299.5066342539676</v>
      </c>
      <c r="F497" s="153">
        <f t="shared" si="49"/>
        <v>2.1972867875598621E-2</v>
      </c>
      <c r="G497" s="143"/>
      <c r="H497" s="144"/>
    </row>
    <row r="498" spans="2:11" x14ac:dyDescent="0.25">
      <c r="B498" s="49">
        <v>15</v>
      </c>
      <c r="C498" s="66" t="s">
        <v>125</v>
      </c>
      <c r="D498" s="137">
        <f t="shared" si="50"/>
        <v>7690.988957399999</v>
      </c>
      <c r="E498" s="117">
        <v>92.337146310312392</v>
      </c>
      <c r="F498" s="153">
        <f t="shared" si="49"/>
        <v>1.2005887256081526E-2</v>
      </c>
      <c r="G498" s="143"/>
      <c r="H498" s="144"/>
    </row>
    <row r="499" spans="2:11" x14ac:dyDescent="0.25">
      <c r="B499" s="49">
        <v>16</v>
      </c>
      <c r="C499" s="66" t="s">
        <v>126</v>
      </c>
      <c r="D499" s="137">
        <f t="shared" si="50"/>
        <v>7291.2098045999992</v>
      </c>
      <c r="E499" s="117">
        <v>407.40179689076967</v>
      </c>
      <c r="F499" s="153">
        <f t="shared" si="49"/>
        <v>5.5875747346310248E-2</v>
      </c>
      <c r="G499" s="143"/>
      <c r="H499" s="144"/>
    </row>
    <row r="500" spans="2:11" x14ac:dyDescent="0.25">
      <c r="B500" s="49">
        <v>17</v>
      </c>
      <c r="C500" s="66" t="s">
        <v>127</v>
      </c>
      <c r="D500" s="137">
        <f t="shared" si="50"/>
        <v>6884.9496262000002</v>
      </c>
      <c r="E500" s="117">
        <v>286.86910925204688</v>
      </c>
      <c r="F500" s="153">
        <f t="shared" si="49"/>
        <v>4.1666115923404093E-2</v>
      </c>
      <c r="G500" s="143"/>
      <c r="H500" s="144"/>
    </row>
    <row r="501" spans="2:11" x14ac:dyDescent="0.25">
      <c r="B501" s="49">
        <v>18</v>
      </c>
      <c r="C501" s="66" t="s">
        <v>128</v>
      </c>
      <c r="D501" s="137">
        <f t="shared" si="50"/>
        <v>10963.831991399999</v>
      </c>
      <c r="E501" s="117">
        <v>1563.4623472652861</v>
      </c>
      <c r="F501" s="153">
        <f t="shared" si="49"/>
        <v>0.14260181554146961</v>
      </c>
      <c r="G501" s="143"/>
      <c r="H501" s="144"/>
    </row>
    <row r="502" spans="2:11" x14ac:dyDescent="0.25">
      <c r="B502" s="49">
        <v>19</v>
      </c>
      <c r="C502" s="66" t="s">
        <v>129</v>
      </c>
      <c r="D502" s="137">
        <f t="shared" si="50"/>
        <v>12466.4091642</v>
      </c>
      <c r="E502" s="117">
        <v>1986.7681911854047</v>
      </c>
      <c r="F502" s="153">
        <f t="shared" si="49"/>
        <v>0.1593697242739987</v>
      </c>
      <c r="G502" s="143"/>
      <c r="H502" s="144"/>
    </row>
    <row r="503" spans="2:11" x14ac:dyDescent="0.25">
      <c r="B503" s="49">
        <v>20</v>
      </c>
      <c r="C503" s="66" t="s">
        <v>130</v>
      </c>
      <c r="D503" s="137">
        <f t="shared" si="50"/>
        <v>5400.9764059999998</v>
      </c>
      <c r="E503" s="117">
        <v>218.02946976468797</v>
      </c>
      <c r="F503" s="153">
        <f t="shared" si="49"/>
        <v>4.0368528461349473E-2</v>
      </c>
      <c r="G503" s="143"/>
      <c r="H503" s="144"/>
    </row>
    <row r="504" spans="2:11" x14ac:dyDescent="0.25">
      <c r="B504" s="49">
        <v>21</v>
      </c>
      <c r="C504" s="48" t="s">
        <v>131</v>
      </c>
      <c r="D504" s="137">
        <f t="shared" si="50"/>
        <v>1351.6552543999999</v>
      </c>
      <c r="E504" s="117">
        <v>23.1934734832723</v>
      </c>
      <c r="F504" s="153">
        <f t="shared" si="49"/>
        <v>1.7159311449995353E-2</v>
      </c>
      <c r="G504" s="143"/>
      <c r="H504" s="144"/>
    </row>
    <row r="505" spans="2:11" x14ac:dyDescent="0.25">
      <c r="B505" s="43">
        <v>22</v>
      </c>
      <c r="C505" s="48" t="s">
        <v>168</v>
      </c>
      <c r="D505" s="137">
        <f t="shared" si="50"/>
        <v>3181.1321052000003</v>
      </c>
      <c r="E505" s="117">
        <v>56.676055333333125</v>
      </c>
      <c r="F505" s="153">
        <f t="shared" si="49"/>
        <v>1.7816316160114278E-2</v>
      </c>
      <c r="G505" s="143"/>
      <c r="H505" s="144"/>
    </row>
    <row r="506" spans="2:11" x14ac:dyDescent="0.25">
      <c r="B506" s="43">
        <v>23</v>
      </c>
      <c r="C506" s="48" t="s">
        <v>167</v>
      </c>
      <c r="D506" s="137">
        <f t="shared" si="50"/>
        <v>1847.6362449999999</v>
      </c>
      <c r="E506" s="117">
        <v>32.859108333333211</v>
      </c>
      <c r="F506" s="153">
        <f t="shared" si="49"/>
        <v>1.7784403408547127E-2</v>
      </c>
      <c r="G506" s="143"/>
      <c r="H506" s="144"/>
    </row>
    <row r="507" spans="2:11" ht="16.5" x14ac:dyDescent="0.25">
      <c r="B507" s="49">
        <v>24</v>
      </c>
      <c r="C507" s="48" t="s">
        <v>166</v>
      </c>
      <c r="D507" s="137">
        <f t="shared" si="50"/>
        <v>311.72139200000004</v>
      </c>
      <c r="E507" s="117">
        <v>5.5666200000000003</v>
      </c>
      <c r="F507" s="153">
        <f t="shared" si="49"/>
        <v>1.7857677217096475E-2</v>
      </c>
      <c r="G507" s="143"/>
      <c r="H507" s="144"/>
      <c r="J507" s="322"/>
      <c r="K507" s="322"/>
    </row>
    <row r="508" spans="2:11" x14ac:dyDescent="0.25">
      <c r="B508" s="154"/>
      <c r="C508" s="154" t="s">
        <v>29</v>
      </c>
      <c r="D508" s="137">
        <f>SUM(D483:D507)</f>
        <v>131040.4187922</v>
      </c>
      <c r="E508" s="137">
        <f>SUM(E484:E507)</f>
        <v>8418.7433363717519</v>
      </c>
      <c r="F508" s="155">
        <f t="shared" ref="F508" si="51">E508/D508</f>
        <v>6.4245394008713791E-2</v>
      </c>
      <c r="G508" s="70"/>
      <c r="H508" s="70"/>
    </row>
    <row r="509" spans="2:11" ht="17.25" customHeight="1" x14ac:dyDescent="0.25">
      <c r="B509" s="70"/>
      <c r="C509" s="70"/>
      <c r="D509" s="70"/>
      <c r="E509" s="70"/>
      <c r="F509" s="70"/>
      <c r="G509" s="70"/>
      <c r="H509" s="70"/>
    </row>
    <row r="510" spans="2:11" ht="17.25" customHeight="1" x14ac:dyDescent="0.25">
      <c r="B510" s="411" t="s">
        <v>185</v>
      </c>
      <c r="C510" s="411"/>
      <c r="D510" s="411"/>
      <c r="E510" s="411"/>
      <c r="F510" s="411"/>
      <c r="G510" s="411"/>
      <c r="H510" s="411"/>
    </row>
    <row r="511" spans="2:11" ht="18" customHeight="1" x14ac:dyDescent="0.25">
      <c r="B511" s="106" t="s">
        <v>42</v>
      </c>
      <c r="C511" s="106" t="s">
        <v>153</v>
      </c>
      <c r="D511" s="88" t="s">
        <v>70</v>
      </c>
      <c r="E511" s="106" t="s">
        <v>188</v>
      </c>
      <c r="F511" s="157"/>
    </row>
    <row r="512" spans="2:11" x14ac:dyDescent="0.25">
      <c r="B512" s="108">
        <f>D508</f>
        <v>131040.4187922</v>
      </c>
      <c r="C512" s="108">
        <f>E478</f>
        <v>22626.615882535923</v>
      </c>
      <c r="D512" s="108">
        <f>G542</f>
        <v>134631.65333637176</v>
      </c>
      <c r="E512" s="109">
        <f>H542</f>
        <v>1.0274055484351483</v>
      </c>
      <c r="F512" s="84"/>
    </row>
    <row r="513" spans="2:8" x14ac:dyDescent="0.25">
      <c r="B513" s="158"/>
      <c r="C513" s="111"/>
      <c r="D513" s="112"/>
      <c r="E513" s="112"/>
      <c r="F513" s="113"/>
      <c r="G513" s="114"/>
      <c r="H513" s="115"/>
    </row>
    <row r="514" spans="2:8" x14ac:dyDescent="0.25">
      <c r="B514" s="411" t="s">
        <v>253</v>
      </c>
      <c r="C514" s="411"/>
      <c r="D514" s="411"/>
      <c r="E514" s="411"/>
      <c r="F514" s="411"/>
      <c r="G514" s="411"/>
      <c r="H514" s="411"/>
    </row>
    <row r="515" spans="2:8" x14ac:dyDescent="0.25">
      <c r="B515" s="70"/>
      <c r="C515" s="70"/>
      <c r="D515" s="70"/>
      <c r="E515" s="70"/>
      <c r="F515" s="70"/>
      <c r="G515" s="70"/>
      <c r="H515" s="70" t="s">
        <v>53</v>
      </c>
    </row>
    <row r="516" spans="2:8" ht="30" x14ac:dyDescent="0.25">
      <c r="B516" s="87" t="s">
        <v>39</v>
      </c>
      <c r="C516" s="87" t="s">
        <v>40</v>
      </c>
      <c r="D516" s="89" t="s">
        <v>255</v>
      </c>
      <c r="E516" s="88" t="s">
        <v>254</v>
      </c>
      <c r="F516" s="88" t="s">
        <v>55</v>
      </c>
      <c r="G516" s="88" t="s">
        <v>195</v>
      </c>
      <c r="H516" s="106" t="s">
        <v>196</v>
      </c>
    </row>
    <row r="517" spans="2:8" x14ac:dyDescent="0.25">
      <c r="B517" s="87">
        <v>1</v>
      </c>
      <c r="C517" s="87">
        <v>2</v>
      </c>
      <c r="D517" s="88">
        <v>3</v>
      </c>
      <c r="E517" s="88">
        <v>4</v>
      </c>
      <c r="F517" s="88">
        <v>5</v>
      </c>
      <c r="G517" s="88">
        <v>6</v>
      </c>
      <c r="H517" s="106">
        <v>7</v>
      </c>
    </row>
    <row r="518" spans="2:8" ht="13.5" customHeight="1" x14ac:dyDescent="0.25">
      <c r="B518" s="49">
        <v>1</v>
      </c>
      <c r="C518" s="66" t="s">
        <v>135</v>
      </c>
      <c r="D518" s="137">
        <f t="shared" ref="D518:E542" si="52">D454</f>
        <v>2211.3628731999997</v>
      </c>
      <c r="E518" s="159">
        <f t="shared" si="52"/>
        <v>517.78918330923307</v>
      </c>
      <c r="F518" s="137">
        <v>1795.4427421491005</v>
      </c>
      <c r="G518" s="160">
        <f>E518+F518</f>
        <v>2313.2319254583335</v>
      </c>
      <c r="H518" s="153">
        <f t="shared" ref="H518:H542" si="53">G518/D518</f>
        <v>1.0460661854700137</v>
      </c>
    </row>
    <row r="519" spans="2:8" x14ac:dyDescent="0.25">
      <c r="B519" s="49">
        <v>2</v>
      </c>
      <c r="C519" s="66" t="s">
        <v>112</v>
      </c>
      <c r="D519" s="137">
        <f t="shared" si="52"/>
        <v>5655.4527527999999</v>
      </c>
      <c r="E519" s="159">
        <f t="shared" si="52"/>
        <v>748.06879087692516</v>
      </c>
      <c r="F519" s="137">
        <v>4869.8258020060002</v>
      </c>
      <c r="G519" s="160">
        <f t="shared" ref="G519:G542" si="54">E519+F519</f>
        <v>5617.8945928829253</v>
      </c>
      <c r="H519" s="153">
        <f t="shared" si="53"/>
        <v>0.99335894727464924</v>
      </c>
    </row>
    <row r="520" spans="2:8" x14ac:dyDescent="0.25">
      <c r="B520" s="49">
        <v>3</v>
      </c>
      <c r="C520" s="66" t="s">
        <v>113</v>
      </c>
      <c r="D520" s="137">
        <f t="shared" si="52"/>
        <v>5968.9520445999997</v>
      </c>
      <c r="E520" s="159">
        <f t="shared" si="52"/>
        <v>1076.6830470026671</v>
      </c>
      <c r="F520" s="137">
        <v>4941.2028173306662</v>
      </c>
      <c r="G520" s="160">
        <f t="shared" si="54"/>
        <v>6017.8858643333333</v>
      </c>
      <c r="H520" s="153">
        <f t="shared" si="53"/>
        <v>1.0081980587827981</v>
      </c>
    </row>
    <row r="521" spans="2:8" x14ac:dyDescent="0.25">
      <c r="B521" s="49">
        <v>4</v>
      </c>
      <c r="C521" s="66" t="s">
        <v>114</v>
      </c>
      <c r="D521" s="137">
        <f t="shared" si="52"/>
        <v>6427.1847737999997</v>
      </c>
      <c r="E521" s="159">
        <f t="shared" si="52"/>
        <v>1177.8658826586857</v>
      </c>
      <c r="F521" s="137">
        <v>5211.9491509366671</v>
      </c>
      <c r="G521" s="160">
        <f t="shared" si="54"/>
        <v>6389.8150335953524</v>
      </c>
      <c r="H521" s="153">
        <f t="shared" si="53"/>
        <v>0.99418567514085132</v>
      </c>
    </row>
    <row r="522" spans="2:8" x14ac:dyDescent="0.25">
      <c r="B522" s="49">
        <v>5</v>
      </c>
      <c r="C522" s="66" t="s">
        <v>115</v>
      </c>
      <c r="D522" s="137">
        <f t="shared" si="52"/>
        <v>4901.0536487999998</v>
      </c>
      <c r="E522" s="159">
        <f t="shared" si="52"/>
        <v>1042.8053974639997</v>
      </c>
      <c r="F522" s="137">
        <v>4078.1987211443338</v>
      </c>
      <c r="G522" s="160">
        <f t="shared" si="54"/>
        <v>5121.0041186083336</v>
      </c>
      <c r="H522" s="153">
        <f t="shared" si="53"/>
        <v>1.0448782008052875</v>
      </c>
    </row>
    <row r="523" spans="2:8" x14ac:dyDescent="0.25">
      <c r="B523" s="49">
        <v>6</v>
      </c>
      <c r="C523" s="66" t="s">
        <v>116</v>
      </c>
      <c r="D523" s="137">
        <f t="shared" si="52"/>
        <v>2548.0661719999998</v>
      </c>
      <c r="E523" s="159">
        <f t="shared" si="52"/>
        <v>762.60898089698185</v>
      </c>
      <c r="F523" s="137">
        <v>2047.0545048357599</v>
      </c>
      <c r="G523" s="160">
        <f t="shared" si="54"/>
        <v>2809.6634857327417</v>
      </c>
      <c r="H523" s="153">
        <f t="shared" si="53"/>
        <v>1.1026650393178024</v>
      </c>
    </row>
    <row r="524" spans="2:8" x14ac:dyDescent="0.25">
      <c r="B524" s="49">
        <v>7</v>
      </c>
      <c r="C524" s="66" t="s">
        <v>117</v>
      </c>
      <c r="D524" s="137">
        <f t="shared" si="52"/>
        <v>6048.9919360000004</v>
      </c>
      <c r="E524" s="159">
        <f t="shared" si="52"/>
        <v>1076.2714826832321</v>
      </c>
      <c r="F524" s="137">
        <v>5088.7017978434469</v>
      </c>
      <c r="G524" s="160">
        <f t="shared" si="54"/>
        <v>6164.9732805266794</v>
      </c>
      <c r="H524" s="153">
        <f t="shared" si="53"/>
        <v>1.0191736649269487</v>
      </c>
    </row>
    <row r="525" spans="2:8" x14ac:dyDescent="0.25">
      <c r="B525" s="49">
        <v>8</v>
      </c>
      <c r="C525" s="66" t="s">
        <v>118</v>
      </c>
      <c r="D525" s="137">
        <f t="shared" si="52"/>
        <v>632.17829039999992</v>
      </c>
      <c r="E525" s="159">
        <f t="shared" si="52"/>
        <v>249.14038297075905</v>
      </c>
      <c r="F525" s="137">
        <v>394.45031601586663</v>
      </c>
      <c r="G525" s="160">
        <f t="shared" si="54"/>
        <v>643.59069898662574</v>
      </c>
      <c r="H525" s="153">
        <f t="shared" si="53"/>
        <v>1.018052515817025</v>
      </c>
    </row>
    <row r="526" spans="2:8" x14ac:dyDescent="0.25">
      <c r="B526" s="49">
        <v>9</v>
      </c>
      <c r="C526" s="66" t="s">
        <v>119</v>
      </c>
      <c r="D526" s="137">
        <f t="shared" si="52"/>
        <v>6360.1063489999997</v>
      </c>
      <c r="E526" s="159">
        <f t="shared" si="52"/>
        <v>558.91566826465009</v>
      </c>
      <c r="F526" s="137">
        <v>5773.3624771633331</v>
      </c>
      <c r="G526" s="160">
        <f t="shared" si="54"/>
        <v>6332.278145427983</v>
      </c>
      <c r="H526" s="153">
        <f t="shared" si="53"/>
        <v>0.99562456945764877</v>
      </c>
    </row>
    <row r="527" spans="2:8" x14ac:dyDescent="0.25">
      <c r="B527" s="49">
        <v>10</v>
      </c>
      <c r="C527" s="66" t="s">
        <v>120</v>
      </c>
      <c r="D527" s="137">
        <f t="shared" si="52"/>
        <v>5758.6880713999999</v>
      </c>
      <c r="E527" s="159">
        <f t="shared" si="52"/>
        <v>590.14452320249802</v>
      </c>
      <c r="F527" s="137">
        <v>5119.6257741652134</v>
      </c>
      <c r="G527" s="160">
        <f t="shared" si="54"/>
        <v>5709.7702973677115</v>
      </c>
      <c r="H527" s="153">
        <f t="shared" si="53"/>
        <v>0.99150539612047506</v>
      </c>
    </row>
    <row r="528" spans="2:8" x14ac:dyDescent="0.25">
      <c r="B528" s="49">
        <v>11</v>
      </c>
      <c r="C528" s="66" t="s">
        <v>121</v>
      </c>
      <c r="D528" s="137">
        <f t="shared" si="52"/>
        <v>3199.2591187999997</v>
      </c>
      <c r="E528" s="159">
        <f t="shared" si="52"/>
        <v>833.15336882233339</v>
      </c>
      <c r="F528" s="137">
        <v>2837.1209260526662</v>
      </c>
      <c r="G528" s="160">
        <f t="shared" si="54"/>
        <v>3670.2742948749997</v>
      </c>
      <c r="H528" s="153">
        <f t="shared" si="53"/>
        <v>1.1472263291545048</v>
      </c>
    </row>
    <row r="529" spans="2:9" x14ac:dyDescent="0.25">
      <c r="B529" s="49">
        <v>12</v>
      </c>
      <c r="C529" s="66" t="s">
        <v>122</v>
      </c>
      <c r="D529" s="137">
        <f t="shared" si="52"/>
        <v>2930.6465656</v>
      </c>
      <c r="E529" s="159">
        <f t="shared" si="52"/>
        <v>641.41191457081322</v>
      </c>
      <c r="F529" s="137">
        <v>2255.6902677660601</v>
      </c>
      <c r="G529" s="160">
        <f t="shared" si="54"/>
        <v>2897.1021823368733</v>
      </c>
      <c r="H529" s="153">
        <f t="shared" si="53"/>
        <v>0.98855393084349663</v>
      </c>
      <c r="I529" s="4" t="s">
        <v>15</v>
      </c>
    </row>
    <row r="530" spans="2:9" x14ac:dyDescent="0.25">
      <c r="B530" s="49">
        <v>13</v>
      </c>
      <c r="C530" s="66" t="s">
        <v>123</v>
      </c>
      <c r="D530" s="137">
        <f t="shared" si="52"/>
        <v>7377.2168213999994</v>
      </c>
      <c r="E530" s="159">
        <f t="shared" si="52"/>
        <v>1588.9689451247784</v>
      </c>
      <c r="F530" s="137">
        <v>5883.3705190426672</v>
      </c>
      <c r="G530" s="160">
        <f t="shared" si="54"/>
        <v>7472.3394641674458</v>
      </c>
      <c r="H530" s="153">
        <f t="shared" si="53"/>
        <v>1.012894109671755</v>
      </c>
    </row>
    <row r="531" spans="2:9" x14ac:dyDescent="0.25">
      <c r="B531" s="49">
        <v>14</v>
      </c>
      <c r="C531" s="66" t="s">
        <v>124</v>
      </c>
      <c r="D531" s="137">
        <f t="shared" si="52"/>
        <v>13630.748427999999</v>
      </c>
      <c r="E531" s="159">
        <f t="shared" si="52"/>
        <v>866.69709651203311</v>
      </c>
      <c r="F531" s="137">
        <v>12061.249537741935</v>
      </c>
      <c r="G531" s="160">
        <f t="shared" si="54"/>
        <v>12927.946634253967</v>
      </c>
      <c r="H531" s="153">
        <f t="shared" si="53"/>
        <v>0.94843997030255867</v>
      </c>
    </row>
    <row r="532" spans="2:9" x14ac:dyDescent="0.25">
      <c r="B532" s="49">
        <v>15</v>
      </c>
      <c r="C532" s="66" t="s">
        <v>125</v>
      </c>
      <c r="D532" s="137">
        <f t="shared" si="52"/>
        <v>7690.988957399999</v>
      </c>
      <c r="E532" s="159">
        <f t="shared" si="52"/>
        <v>928.13041982732648</v>
      </c>
      <c r="F532" s="137">
        <v>6378.3967264829853</v>
      </c>
      <c r="G532" s="160">
        <f t="shared" si="54"/>
        <v>7306.5271463103118</v>
      </c>
      <c r="H532" s="153">
        <f t="shared" si="53"/>
        <v>0.95001139473490315</v>
      </c>
    </row>
    <row r="533" spans="2:9" x14ac:dyDescent="0.25">
      <c r="B533" s="49">
        <v>16</v>
      </c>
      <c r="C533" s="66" t="s">
        <v>126</v>
      </c>
      <c r="D533" s="137">
        <f t="shared" si="52"/>
        <v>7291.2098045999992</v>
      </c>
      <c r="E533" s="159">
        <f t="shared" si="52"/>
        <v>1078.0157568723839</v>
      </c>
      <c r="F533" s="137">
        <v>6483.396040018386</v>
      </c>
      <c r="G533" s="160">
        <f t="shared" si="54"/>
        <v>7561.4117968907703</v>
      </c>
      <c r="H533" s="153">
        <f t="shared" si="53"/>
        <v>1.0370585951484075</v>
      </c>
    </row>
    <row r="534" spans="2:9" x14ac:dyDescent="0.25">
      <c r="B534" s="49">
        <v>17</v>
      </c>
      <c r="C534" s="66" t="s">
        <v>127</v>
      </c>
      <c r="D534" s="137">
        <f t="shared" si="52"/>
        <v>6884.9496262000002</v>
      </c>
      <c r="E534" s="159">
        <f t="shared" si="52"/>
        <v>1186.59488747762</v>
      </c>
      <c r="F534" s="137">
        <v>5815.7742217744271</v>
      </c>
      <c r="G534" s="160">
        <f t="shared" si="54"/>
        <v>7002.3691092520476</v>
      </c>
      <c r="H534" s="153">
        <f t="shared" si="53"/>
        <v>1.0170545159263358</v>
      </c>
    </row>
    <row r="535" spans="2:9" x14ac:dyDescent="0.25">
      <c r="B535" s="49">
        <v>18</v>
      </c>
      <c r="C535" s="66" t="s">
        <v>128</v>
      </c>
      <c r="D535" s="137">
        <f t="shared" si="52"/>
        <v>10963.831991399999</v>
      </c>
      <c r="E535" s="159">
        <f t="shared" si="52"/>
        <v>2894.2657432833503</v>
      </c>
      <c r="F535" s="137">
        <v>9718.3366039819357</v>
      </c>
      <c r="G535" s="160">
        <f t="shared" si="54"/>
        <v>12612.602347265285</v>
      </c>
      <c r="H535" s="153">
        <f t="shared" si="53"/>
        <v>1.1503826725143707</v>
      </c>
    </row>
    <row r="536" spans="2:9" x14ac:dyDescent="0.25">
      <c r="B536" s="49">
        <v>19</v>
      </c>
      <c r="C536" s="66" t="s">
        <v>129</v>
      </c>
      <c r="D536" s="137">
        <f t="shared" si="52"/>
        <v>12466.4091642</v>
      </c>
      <c r="E536" s="159">
        <f t="shared" si="52"/>
        <v>2938.7302819020183</v>
      </c>
      <c r="F536" s="137">
        <v>11263.297909283385</v>
      </c>
      <c r="G536" s="160">
        <f t="shared" si="54"/>
        <v>14202.028191185404</v>
      </c>
      <c r="H536" s="153">
        <f t="shared" si="53"/>
        <v>1.139223653268947</v>
      </c>
    </row>
    <row r="537" spans="2:9" x14ac:dyDescent="0.25">
      <c r="B537" s="49">
        <v>20</v>
      </c>
      <c r="C537" s="66" t="s">
        <v>130</v>
      </c>
      <c r="D537" s="137">
        <f t="shared" si="52"/>
        <v>5400.9764059999998</v>
      </c>
      <c r="E537" s="159">
        <f t="shared" si="52"/>
        <v>841.90062939882125</v>
      </c>
      <c r="F537" s="137">
        <v>4462.4888403658661</v>
      </c>
      <c r="G537" s="160">
        <f t="shared" si="54"/>
        <v>5304.3894697646874</v>
      </c>
      <c r="H537" s="153">
        <f t="shared" si="53"/>
        <v>0.98211676390068781</v>
      </c>
      <c r="I537" s="4" t="s">
        <v>15</v>
      </c>
    </row>
    <row r="538" spans="2:9" x14ac:dyDescent="0.25">
      <c r="B538" s="49">
        <v>21</v>
      </c>
      <c r="C538" s="134" t="s">
        <v>131</v>
      </c>
      <c r="D538" s="137">
        <f t="shared" si="52"/>
        <v>1351.6552543999999</v>
      </c>
      <c r="E538" s="159">
        <f t="shared" si="52"/>
        <v>163.16034280967241</v>
      </c>
      <c r="F538" s="118">
        <v>1142.1531306735999</v>
      </c>
      <c r="G538" s="160">
        <f t="shared" si="54"/>
        <v>1305.3134734832722</v>
      </c>
      <c r="H538" s="153">
        <f t="shared" si="53"/>
        <v>0.96571479246215131</v>
      </c>
    </row>
    <row r="539" spans="2:9" x14ac:dyDescent="0.25">
      <c r="B539" s="43">
        <v>22</v>
      </c>
      <c r="C539" s="48" t="s">
        <v>168</v>
      </c>
      <c r="D539" s="137">
        <f t="shared" si="52"/>
        <v>3181.1321052000003</v>
      </c>
      <c r="E539" s="159">
        <f t="shared" si="52"/>
        <v>503.58606231479996</v>
      </c>
      <c r="F539" s="118">
        <v>2620.6299930185332</v>
      </c>
      <c r="G539" s="160">
        <f t="shared" ref="G539:G541" si="55">E539+F539</f>
        <v>3124.2160553333333</v>
      </c>
      <c r="H539" s="153">
        <f t="shared" ref="H539:H541" si="56">G539/D539</f>
        <v>0.98210824071919878</v>
      </c>
    </row>
    <row r="540" spans="2:9" x14ac:dyDescent="0.25">
      <c r="B540" s="43">
        <v>23</v>
      </c>
      <c r="C540" s="48" t="s">
        <v>167</v>
      </c>
      <c r="D540" s="137">
        <f t="shared" si="52"/>
        <v>1847.6362449999999</v>
      </c>
      <c r="E540" s="159">
        <f t="shared" si="52"/>
        <v>361.70709429034645</v>
      </c>
      <c r="F540" s="118">
        <v>1452.0520140429867</v>
      </c>
      <c r="G540" s="160">
        <f t="shared" si="55"/>
        <v>1813.7591083333332</v>
      </c>
      <c r="H540" s="153">
        <f t="shared" si="56"/>
        <v>0.98166460700349234</v>
      </c>
    </row>
    <row r="541" spans="2:9" x14ac:dyDescent="0.25">
      <c r="B541" s="49">
        <v>24</v>
      </c>
      <c r="C541" s="48" t="s">
        <v>166</v>
      </c>
      <c r="D541" s="137">
        <f t="shared" si="52"/>
        <v>311.72139200000004</v>
      </c>
      <c r="E541" s="159">
        <f t="shared" si="52"/>
        <v>0</v>
      </c>
      <c r="F541" s="118">
        <v>306.26661999999999</v>
      </c>
      <c r="G541" s="160">
        <f t="shared" si="55"/>
        <v>306.26661999999999</v>
      </c>
      <c r="H541" s="153">
        <f t="shared" si="56"/>
        <v>0.98250113036836417</v>
      </c>
    </row>
    <row r="542" spans="2:9" x14ac:dyDescent="0.25">
      <c r="B542" s="161"/>
      <c r="C542" s="162" t="s">
        <v>29</v>
      </c>
      <c r="D542" s="163">
        <f t="shared" si="52"/>
        <v>131040.4187922</v>
      </c>
      <c r="E542" s="164">
        <f t="shared" si="52"/>
        <v>22626.615882535923</v>
      </c>
      <c r="F542" s="164">
        <f>SUM(F517:F541)</f>
        <v>112005.03745383583</v>
      </c>
      <c r="G542" s="165">
        <f t="shared" si="54"/>
        <v>134631.65333637176</v>
      </c>
      <c r="H542" s="155">
        <f t="shared" si="53"/>
        <v>1.0274055484351483</v>
      </c>
    </row>
    <row r="543" spans="2:9" x14ac:dyDescent="0.25">
      <c r="B543" s="166"/>
      <c r="C543" s="167"/>
      <c r="D543" s="168"/>
      <c r="E543" s="169"/>
      <c r="F543" s="169"/>
      <c r="G543" s="170"/>
      <c r="H543" s="171"/>
    </row>
    <row r="544" spans="2:9" x14ac:dyDescent="0.25">
      <c r="B544" s="414" t="s">
        <v>56</v>
      </c>
      <c r="C544" s="414"/>
      <c r="D544" s="414"/>
      <c r="E544" s="414"/>
      <c r="F544" s="414"/>
      <c r="G544" s="70"/>
      <c r="H544" s="70"/>
      <c r="I544" s="70"/>
    </row>
    <row r="545" spans="2:11" x14ac:dyDescent="0.25">
      <c r="G545" s="70"/>
      <c r="H545" s="70"/>
      <c r="I545" s="70"/>
    </row>
    <row r="546" spans="2:11" ht="15.75" customHeight="1" x14ac:dyDescent="0.25">
      <c r="B546" s="46" t="s">
        <v>42</v>
      </c>
      <c r="C546" s="46" t="s">
        <v>133</v>
      </c>
      <c r="D546" s="46" t="s">
        <v>136</v>
      </c>
      <c r="E546" s="46" t="s">
        <v>45</v>
      </c>
      <c r="F546" s="46" t="s">
        <v>46</v>
      </c>
    </row>
    <row r="547" spans="2:11" x14ac:dyDescent="0.25">
      <c r="B547" s="117">
        <f>D542</f>
        <v>131040.4187922</v>
      </c>
      <c r="C547" s="172">
        <f>G542</f>
        <v>134631.65333637176</v>
      </c>
      <c r="D547" s="133">
        <f>F542</f>
        <v>112005.03745383583</v>
      </c>
      <c r="E547" s="117">
        <f>E576</f>
        <v>126207.90999999997</v>
      </c>
      <c r="F547" s="173">
        <f>E547/B547</f>
        <v>0.96312199826022171</v>
      </c>
    </row>
    <row r="548" spans="2:11" ht="18.75" customHeight="1" x14ac:dyDescent="0.25">
      <c r="B548" s="174"/>
      <c r="C548" s="175"/>
      <c r="D548" s="174"/>
      <c r="E548" s="98"/>
    </row>
    <row r="549" spans="2:11" ht="25.5" customHeight="1" x14ac:dyDescent="0.25">
      <c r="B549" s="435" t="s">
        <v>280</v>
      </c>
      <c r="C549" s="436"/>
      <c r="D549" s="436"/>
      <c r="E549" s="436"/>
      <c r="F549" s="437"/>
      <c r="G549" s="70"/>
      <c r="H549" s="70"/>
      <c r="I549" s="70"/>
    </row>
    <row r="550" spans="2:11" ht="31.5" customHeight="1" x14ac:dyDescent="0.25">
      <c r="B550" s="88" t="s">
        <v>39</v>
      </c>
      <c r="C550" s="88" t="s">
        <v>40</v>
      </c>
      <c r="D550" s="89" t="s">
        <v>256</v>
      </c>
      <c r="E550" s="88" t="s">
        <v>57</v>
      </c>
      <c r="F550" s="88" t="s">
        <v>58</v>
      </c>
    </row>
    <row r="551" spans="2:11" x14ac:dyDescent="0.25">
      <c r="B551" s="371" t="s">
        <v>148</v>
      </c>
      <c r="C551" s="371" t="s">
        <v>149</v>
      </c>
      <c r="D551" s="371" t="s">
        <v>150</v>
      </c>
      <c r="E551" s="371" t="s">
        <v>151</v>
      </c>
      <c r="F551" s="371" t="s">
        <v>152</v>
      </c>
      <c r="G551" s="70"/>
      <c r="H551" s="70"/>
      <c r="I551" s="70"/>
    </row>
    <row r="552" spans="2:11" x14ac:dyDescent="0.25">
      <c r="B552" s="49">
        <v>1</v>
      </c>
      <c r="C552" s="66" t="s">
        <v>135</v>
      </c>
      <c r="D552" s="137">
        <f t="shared" ref="D552:D576" si="57">D454</f>
        <v>2211.3628731999997</v>
      </c>
      <c r="E552" s="117">
        <v>2087.7200000000003</v>
      </c>
      <c r="F552" s="47">
        <f t="shared" ref="F552:F576" si="58">E552/D552</f>
        <v>0.94408747894863609</v>
      </c>
      <c r="G552" s="70"/>
      <c r="H552" s="70"/>
      <c r="I552" s="70"/>
      <c r="K552" s="4">
        <v>2087.7200000000003</v>
      </c>
    </row>
    <row r="553" spans="2:11" x14ac:dyDescent="0.25">
      <c r="B553" s="49">
        <v>2</v>
      </c>
      <c r="C553" s="66" t="s">
        <v>112</v>
      </c>
      <c r="D553" s="137">
        <f t="shared" si="57"/>
        <v>5655.4527527999999</v>
      </c>
      <c r="E553" s="117">
        <v>5449.4500000000007</v>
      </c>
      <c r="F553" s="47">
        <f t="shared" si="58"/>
        <v>0.96357448964664982</v>
      </c>
      <c r="G553" s="70"/>
      <c r="H553" s="70"/>
      <c r="I553" s="70"/>
      <c r="K553" s="4">
        <v>5449.4500000000007</v>
      </c>
    </row>
    <row r="554" spans="2:11" x14ac:dyDescent="0.25">
      <c r="B554" s="49">
        <v>3</v>
      </c>
      <c r="C554" s="66" t="s">
        <v>113</v>
      </c>
      <c r="D554" s="137">
        <f t="shared" si="57"/>
        <v>5968.9520445999997</v>
      </c>
      <c r="E554" s="117">
        <v>5749.18</v>
      </c>
      <c r="F554" s="47">
        <f t="shared" si="58"/>
        <v>0.96318079908200582</v>
      </c>
      <c r="G554" s="70"/>
      <c r="H554" s="70"/>
      <c r="I554" s="70"/>
      <c r="K554" s="4">
        <v>5749.18</v>
      </c>
    </row>
    <row r="555" spans="2:11" x14ac:dyDescent="0.25">
      <c r="B555" s="49">
        <v>4</v>
      </c>
      <c r="C555" s="66" t="s">
        <v>114</v>
      </c>
      <c r="D555" s="137">
        <f t="shared" si="57"/>
        <v>6427.1847737999997</v>
      </c>
      <c r="E555" s="117">
        <v>6144.87</v>
      </c>
      <c r="F555" s="47">
        <f t="shared" si="58"/>
        <v>0.95607489379318333</v>
      </c>
      <c r="G555" s="70"/>
      <c r="H555" s="70"/>
      <c r="I555" s="70"/>
      <c r="K555" s="4">
        <v>6144.87</v>
      </c>
    </row>
    <row r="556" spans="2:11" x14ac:dyDescent="0.25">
      <c r="B556" s="49">
        <v>5</v>
      </c>
      <c r="C556" s="66" t="s">
        <v>115</v>
      </c>
      <c r="D556" s="137">
        <f t="shared" si="57"/>
        <v>4901.0536487999998</v>
      </c>
      <c r="E556" s="117">
        <v>4736.63</v>
      </c>
      <c r="F556" s="47">
        <f t="shared" si="58"/>
        <v>0.96645136728094005</v>
      </c>
      <c r="G556" s="70"/>
      <c r="H556" s="70"/>
      <c r="I556" s="70"/>
      <c r="K556" s="4">
        <v>4736.63</v>
      </c>
    </row>
    <row r="557" spans="2:11" x14ac:dyDescent="0.25">
      <c r="B557" s="49">
        <v>6</v>
      </c>
      <c r="C557" s="66" t="s">
        <v>116</v>
      </c>
      <c r="D557" s="137">
        <f t="shared" si="57"/>
        <v>2548.0661719999998</v>
      </c>
      <c r="E557" s="117">
        <v>2461.8500000000004</v>
      </c>
      <c r="F557" s="47">
        <f t="shared" si="58"/>
        <v>0.96616407652697356</v>
      </c>
      <c r="G557" s="70"/>
      <c r="H557" s="70"/>
      <c r="I557" s="70"/>
      <c r="K557" s="4">
        <v>2461.8500000000004</v>
      </c>
    </row>
    <row r="558" spans="2:11" x14ac:dyDescent="0.25">
      <c r="B558" s="49">
        <v>7</v>
      </c>
      <c r="C558" s="66" t="s">
        <v>117</v>
      </c>
      <c r="D558" s="137">
        <f t="shared" si="57"/>
        <v>6048.9919360000004</v>
      </c>
      <c r="E558" s="117">
        <v>5821.22</v>
      </c>
      <c r="F558" s="47">
        <f t="shared" si="58"/>
        <v>0.96234547203734278</v>
      </c>
      <c r="G558" s="70"/>
      <c r="H558" s="70"/>
      <c r="I558" s="70"/>
      <c r="K558" s="4">
        <v>5821.22</v>
      </c>
    </row>
    <row r="559" spans="2:11" x14ac:dyDescent="0.25">
      <c r="B559" s="49">
        <v>8</v>
      </c>
      <c r="C559" s="66" t="s">
        <v>118</v>
      </c>
      <c r="D559" s="137">
        <f t="shared" si="57"/>
        <v>632.17829039999992</v>
      </c>
      <c r="E559" s="117">
        <v>590.77</v>
      </c>
      <c r="F559" s="47">
        <f t="shared" si="58"/>
        <v>0.93449903131947232</v>
      </c>
      <c r="G559" s="70"/>
      <c r="H559" s="70"/>
      <c r="I559" s="70"/>
      <c r="K559" s="4">
        <v>590.77</v>
      </c>
    </row>
    <row r="560" spans="2:11" x14ac:dyDescent="0.25">
      <c r="B560" s="49">
        <v>9</v>
      </c>
      <c r="C560" s="66" t="s">
        <v>119</v>
      </c>
      <c r="D560" s="137">
        <f t="shared" si="57"/>
        <v>6360.1063489999997</v>
      </c>
      <c r="E560" s="117">
        <v>6137.27</v>
      </c>
      <c r="F560" s="47">
        <f t="shared" si="58"/>
        <v>0.964963424073084</v>
      </c>
      <c r="G560" s="70"/>
      <c r="H560" s="70"/>
      <c r="I560" s="70"/>
      <c r="K560" s="4">
        <v>6137.27</v>
      </c>
    </row>
    <row r="561" spans="2:11" x14ac:dyDescent="0.25">
      <c r="B561" s="49">
        <v>10</v>
      </c>
      <c r="C561" s="66" t="s">
        <v>120</v>
      </c>
      <c r="D561" s="137">
        <f t="shared" si="57"/>
        <v>5758.6880713999999</v>
      </c>
      <c r="E561" s="117">
        <v>5555.67</v>
      </c>
      <c r="F561" s="47">
        <f t="shared" si="58"/>
        <v>0.96474577735712574</v>
      </c>
      <c r="G561" s="70"/>
      <c r="H561" s="70"/>
      <c r="I561" s="70"/>
      <c r="K561" s="4">
        <v>5555.67</v>
      </c>
    </row>
    <row r="562" spans="2:11" x14ac:dyDescent="0.25">
      <c r="B562" s="49">
        <v>11</v>
      </c>
      <c r="C562" s="66" t="s">
        <v>121</v>
      </c>
      <c r="D562" s="137">
        <f t="shared" si="57"/>
        <v>3199.2591187999997</v>
      </c>
      <c r="E562" s="117">
        <v>3083.75</v>
      </c>
      <c r="F562" s="47">
        <f t="shared" si="58"/>
        <v>0.96389504116086555</v>
      </c>
      <c r="G562" s="70"/>
      <c r="H562" s="70"/>
      <c r="I562" s="70"/>
      <c r="K562" s="4">
        <v>3083.75</v>
      </c>
    </row>
    <row r="563" spans="2:11" x14ac:dyDescent="0.25">
      <c r="B563" s="49">
        <v>12</v>
      </c>
      <c r="C563" s="66" t="s">
        <v>122</v>
      </c>
      <c r="D563" s="137">
        <f t="shared" si="57"/>
        <v>2930.6465656</v>
      </c>
      <c r="E563" s="117">
        <v>2782.05</v>
      </c>
      <c r="F563" s="47">
        <f t="shared" si="58"/>
        <v>0.94929563757560198</v>
      </c>
      <c r="G563" s="70"/>
      <c r="H563" s="70"/>
      <c r="I563" s="70"/>
      <c r="K563" s="4">
        <v>2782.05</v>
      </c>
    </row>
    <row r="564" spans="2:11" x14ac:dyDescent="0.25">
      <c r="B564" s="49">
        <v>13</v>
      </c>
      <c r="C564" s="66" t="s">
        <v>123</v>
      </c>
      <c r="D564" s="137">
        <f t="shared" si="57"/>
        <v>7377.2168213999994</v>
      </c>
      <c r="E564" s="117">
        <v>7113.32</v>
      </c>
      <c r="F564" s="47">
        <f t="shared" si="58"/>
        <v>0.96422813266996821</v>
      </c>
      <c r="G564" s="70"/>
      <c r="H564" s="70"/>
      <c r="I564" s="70"/>
      <c r="K564" s="4">
        <v>7113.32</v>
      </c>
    </row>
    <row r="565" spans="2:11" x14ac:dyDescent="0.25">
      <c r="B565" s="49">
        <v>14</v>
      </c>
      <c r="C565" s="66" t="s">
        <v>124</v>
      </c>
      <c r="D565" s="137">
        <f t="shared" si="57"/>
        <v>13630.748427999999</v>
      </c>
      <c r="E565" s="117">
        <v>12628.44</v>
      </c>
      <c r="F565" s="47">
        <f t="shared" si="58"/>
        <v>0.92646710242696007</v>
      </c>
      <c r="G565" s="70"/>
      <c r="H565" s="70"/>
      <c r="I565" s="70"/>
      <c r="K565" s="4">
        <v>12628.44</v>
      </c>
    </row>
    <row r="566" spans="2:11" x14ac:dyDescent="0.25">
      <c r="B566" s="49">
        <v>15</v>
      </c>
      <c r="C566" s="66" t="s">
        <v>125</v>
      </c>
      <c r="D566" s="137">
        <f t="shared" si="57"/>
        <v>7690.988957399999</v>
      </c>
      <c r="E566" s="117">
        <v>7214.1900000000005</v>
      </c>
      <c r="F566" s="47">
        <f t="shared" si="58"/>
        <v>0.93800550747882183</v>
      </c>
      <c r="G566" s="70"/>
      <c r="H566" s="70"/>
      <c r="I566" s="70" t="s">
        <v>15</v>
      </c>
      <c r="K566" s="4">
        <v>7214.1900000000005</v>
      </c>
    </row>
    <row r="567" spans="2:11" x14ac:dyDescent="0.25">
      <c r="B567" s="55">
        <v>16</v>
      </c>
      <c r="C567" s="66" t="s">
        <v>126</v>
      </c>
      <c r="D567" s="137">
        <f t="shared" si="57"/>
        <v>7291.2098045999992</v>
      </c>
      <c r="E567" s="176">
        <v>7154.01</v>
      </c>
      <c r="F567" s="47">
        <f t="shared" si="58"/>
        <v>0.9811828478020973</v>
      </c>
      <c r="G567" s="70"/>
      <c r="H567" s="70"/>
      <c r="I567" s="70"/>
      <c r="K567" s="4">
        <v>7154.01</v>
      </c>
    </row>
    <row r="568" spans="2:11" x14ac:dyDescent="0.25">
      <c r="B568" s="49">
        <v>17</v>
      </c>
      <c r="C568" s="66" t="s">
        <v>127</v>
      </c>
      <c r="D568" s="137">
        <f t="shared" si="57"/>
        <v>6884.9496262000002</v>
      </c>
      <c r="E568" s="117">
        <v>6715.5</v>
      </c>
      <c r="F568" s="47">
        <f t="shared" si="58"/>
        <v>0.97538840000293159</v>
      </c>
      <c r="G568" s="70"/>
      <c r="H568" s="70"/>
      <c r="I568" s="70"/>
      <c r="K568" s="4">
        <v>6715.5</v>
      </c>
    </row>
    <row r="569" spans="2:11" x14ac:dyDescent="0.25">
      <c r="B569" s="49">
        <v>18</v>
      </c>
      <c r="C569" s="66" t="s">
        <v>128</v>
      </c>
      <c r="D569" s="137">
        <f t="shared" si="57"/>
        <v>10963.831991399999</v>
      </c>
      <c r="E569" s="117">
        <v>11049.14</v>
      </c>
      <c r="F569" s="47">
        <f t="shared" si="58"/>
        <v>1.0077808569729012</v>
      </c>
      <c r="G569" s="70"/>
      <c r="H569" s="70"/>
      <c r="I569" s="70"/>
      <c r="K569" s="4">
        <v>11049.14</v>
      </c>
    </row>
    <row r="570" spans="2:11" x14ac:dyDescent="0.25">
      <c r="B570" s="49">
        <v>19</v>
      </c>
      <c r="C570" s="66" t="s">
        <v>129</v>
      </c>
      <c r="D570" s="137">
        <f t="shared" si="57"/>
        <v>12466.4091642</v>
      </c>
      <c r="E570" s="117">
        <v>12215.26</v>
      </c>
      <c r="F570" s="47">
        <f t="shared" si="58"/>
        <v>0.97985392899494828</v>
      </c>
      <c r="G570" s="70"/>
      <c r="H570" s="70"/>
      <c r="I570" s="70"/>
      <c r="K570" s="4">
        <v>12215.26</v>
      </c>
    </row>
    <row r="571" spans="2:11" x14ac:dyDescent="0.25">
      <c r="B571" s="49">
        <v>20</v>
      </c>
      <c r="C571" s="66" t="s">
        <v>130</v>
      </c>
      <c r="D571" s="137">
        <f t="shared" si="57"/>
        <v>5400.9764059999998</v>
      </c>
      <c r="E571" s="117">
        <v>5086.3600000000006</v>
      </c>
      <c r="F571" s="47">
        <f t="shared" si="58"/>
        <v>0.94174823543933861</v>
      </c>
      <c r="G571" s="70"/>
      <c r="H571" s="70" t="s">
        <v>108</v>
      </c>
      <c r="I571" s="70"/>
      <c r="K571" s="4">
        <v>5086.3600000000006</v>
      </c>
    </row>
    <row r="572" spans="2:11" x14ac:dyDescent="0.25">
      <c r="B572" s="46">
        <v>21</v>
      </c>
      <c r="C572" s="15" t="s">
        <v>131</v>
      </c>
      <c r="D572" s="137">
        <f t="shared" si="57"/>
        <v>1351.6552543999999</v>
      </c>
      <c r="E572" s="118">
        <v>1282.1199999999999</v>
      </c>
      <c r="F572" s="47">
        <f t="shared" si="58"/>
        <v>0.94855548101215592</v>
      </c>
      <c r="G572" s="70"/>
      <c r="H572" s="70"/>
      <c r="I572" s="70"/>
      <c r="K572" s="4">
        <v>1282.1199999999999</v>
      </c>
    </row>
    <row r="573" spans="2:11" x14ac:dyDescent="0.25">
      <c r="B573" s="43">
        <v>22</v>
      </c>
      <c r="C573" s="48" t="s">
        <v>168</v>
      </c>
      <c r="D573" s="137">
        <f t="shared" si="57"/>
        <v>3181.1321052000003</v>
      </c>
      <c r="E573" s="118">
        <v>3067.54</v>
      </c>
      <c r="F573" s="47">
        <f t="shared" si="58"/>
        <v>0.96429192455908441</v>
      </c>
      <c r="G573" s="70"/>
      <c r="H573" s="70"/>
      <c r="I573" s="70"/>
      <c r="K573" s="4">
        <v>3067.54</v>
      </c>
    </row>
    <row r="574" spans="2:11" x14ac:dyDescent="0.25">
      <c r="B574" s="43">
        <v>23</v>
      </c>
      <c r="C574" s="48" t="s">
        <v>167</v>
      </c>
      <c r="D574" s="137">
        <f t="shared" si="57"/>
        <v>1847.6362449999999</v>
      </c>
      <c r="E574" s="118">
        <v>1780.9</v>
      </c>
      <c r="F574" s="47">
        <f t="shared" si="58"/>
        <v>0.96388020359494531</v>
      </c>
      <c r="G574" s="70"/>
      <c r="H574" s="70"/>
      <c r="I574" s="70"/>
      <c r="K574" s="4">
        <v>1780.9</v>
      </c>
    </row>
    <row r="575" spans="2:11" x14ac:dyDescent="0.25">
      <c r="B575" s="49">
        <v>24</v>
      </c>
      <c r="C575" s="48" t="s">
        <v>166</v>
      </c>
      <c r="D575" s="137">
        <f t="shared" si="57"/>
        <v>311.72139200000004</v>
      </c>
      <c r="E575" s="118">
        <v>300.70000000000005</v>
      </c>
      <c r="F575" s="47">
        <f t="shared" si="58"/>
        <v>0.96464345315126787</v>
      </c>
      <c r="G575" s="70"/>
      <c r="H575" s="70"/>
      <c r="I575" s="70"/>
      <c r="K575" s="4">
        <v>300.70000000000005</v>
      </c>
    </row>
    <row r="576" spans="2:11" x14ac:dyDescent="0.25">
      <c r="B576" s="177"/>
      <c r="C576" s="15" t="s">
        <v>29</v>
      </c>
      <c r="D576" s="137">
        <f t="shared" si="57"/>
        <v>131040.4187922</v>
      </c>
      <c r="E576" s="123">
        <f>SUM(E551:E575)</f>
        <v>126207.90999999997</v>
      </c>
      <c r="F576" s="18">
        <f t="shared" si="58"/>
        <v>0.96312199826022171</v>
      </c>
      <c r="G576" s="70"/>
      <c r="H576" s="70"/>
      <c r="I576" s="70"/>
      <c r="K576" s="370">
        <f>SUM(K552:K575)</f>
        <v>126207.90999999997</v>
      </c>
    </row>
    <row r="577" spans="2:9" x14ac:dyDescent="0.25">
      <c r="B577" s="178"/>
      <c r="C577" s="97"/>
      <c r="D577" s="129"/>
      <c r="E577" s="129"/>
      <c r="F577" s="30"/>
      <c r="G577" s="70"/>
      <c r="H577" s="70"/>
      <c r="I577" s="70"/>
    </row>
    <row r="578" spans="2:9" x14ac:dyDescent="0.25">
      <c r="B578" s="438" t="s">
        <v>282</v>
      </c>
      <c r="C578" s="438"/>
      <c r="D578" s="438"/>
      <c r="E578" s="438"/>
      <c r="F578" s="438"/>
      <c r="G578" s="70"/>
      <c r="H578" s="70"/>
      <c r="I578" s="70"/>
    </row>
    <row r="579" spans="2:9" x14ac:dyDescent="0.25">
      <c r="B579" s="414" t="s">
        <v>197</v>
      </c>
      <c r="C579" s="414"/>
      <c r="D579" s="414"/>
      <c r="E579" s="414"/>
      <c r="F579" s="414"/>
      <c r="G579" s="414"/>
      <c r="H579" s="70"/>
      <c r="I579" s="70"/>
    </row>
    <row r="580" spans="2:9" x14ac:dyDescent="0.25">
      <c r="C580" s="70"/>
      <c r="D580" s="70"/>
      <c r="E580" s="70"/>
      <c r="F580" s="70"/>
      <c r="G580" s="70"/>
      <c r="H580" s="70"/>
      <c r="I580" s="70"/>
    </row>
    <row r="581" spans="2:9" ht="32.25" customHeight="1" x14ac:dyDescent="0.25">
      <c r="B581" s="106" t="s">
        <v>32</v>
      </c>
      <c r="C581" s="106" t="s">
        <v>33</v>
      </c>
      <c r="D581" s="106" t="s">
        <v>198</v>
      </c>
      <c r="E581" s="106" t="s">
        <v>59</v>
      </c>
      <c r="F581" s="106" t="s">
        <v>60</v>
      </c>
      <c r="G581" s="29"/>
    </row>
    <row r="582" spans="2:9" ht="16.899999999999999" customHeight="1" x14ac:dyDescent="0.25">
      <c r="B582" s="179">
        <v>1</v>
      </c>
      <c r="C582" s="179">
        <v>2</v>
      </c>
      <c r="D582" s="179">
        <v>3</v>
      </c>
      <c r="E582" s="179">
        <v>4</v>
      </c>
      <c r="F582" s="179">
        <v>5</v>
      </c>
      <c r="G582" s="180"/>
      <c r="H582" s="181"/>
      <c r="I582" s="181"/>
    </row>
    <row r="583" spans="2:9" s="181" customFormat="1" x14ac:dyDescent="0.25">
      <c r="B583" s="49">
        <v>1</v>
      </c>
      <c r="C583" s="66" t="s">
        <v>135</v>
      </c>
      <c r="D583" s="182">
        <f t="shared" ref="D583:D607" si="59">F388</f>
        <v>0.5494669572075852</v>
      </c>
      <c r="E583" s="47">
        <f>F552</f>
        <v>0.94408747894863609</v>
      </c>
      <c r="F583" s="17">
        <f t="shared" ref="F583:F607" si="60">(D583-E583)*100</f>
        <v>-39.462052174105089</v>
      </c>
      <c r="G583" s="183"/>
      <c r="H583" s="39"/>
      <c r="I583" s="4"/>
    </row>
    <row r="584" spans="2:9" x14ac:dyDescent="0.25">
      <c r="B584" s="49">
        <v>2</v>
      </c>
      <c r="C584" s="66" t="s">
        <v>112</v>
      </c>
      <c r="D584" s="182">
        <f t="shared" si="59"/>
        <v>0.7057090990359699</v>
      </c>
      <c r="E584" s="47">
        <f t="shared" ref="E584:E607" si="61">F553</f>
        <v>0.96357448964664982</v>
      </c>
      <c r="F584" s="17">
        <f t="shared" si="60"/>
        <v>-25.786539061067991</v>
      </c>
      <c r="G584" s="183"/>
      <c r="H584" s="39"/>
    </row>
    <row r="585" spans="2:9" x14ac:dyDescent="0.25">
      <c r="B585" s="49">
        <v>3</v>
      </c>
      <c r="C585" s="66" t="s">
        <v>113</v>
      </c>
      <c r="D585" s="182">
        <f t="shared" si="59"/>
        <v>0.76453244937808151</v>
      </c>
      <c r="E585" s="47">
        <f t="shared" si="61"/>
        <v>0.96318079908200582</v>
      </c>
      <c r="F585" s="17">
        <f t="shared" si="60"/>
        <v>-19.86483497039243</v>
      </c>
      <c r="G585" s="183"/>
      <c r="H585" s="39"/>
    </row>
    <row r="586" spans="2:9" x14ac:dyDescent="0.25">
      <c r="B586" s="49">
        <v>4</v>
      </c>
      <c r="C586" s="66" t="s">
        <v>114</v>
      </c>
      <c r="D586" s="182">
        <f t="shared" si="59"/>
        <v>0.75299802377327585</v>
      </c>
      <c r="E586" s="47">
        <f t="shared" si="61"/>
        <v>0.95607489379318333</v>
      </c>
      <c r="F586" s="17">
        <f t="shared" si="60"/>
        <v>-20.30768700199075</v>
      </c>
      <c r="G586" s="183"/>
      <c r="H586" s="39"/>
    </row>
    <row r="587" spans="2:9" x14ac:dyDescent="0.25">
      <c r="B587" s="49">
        <v>5</v>
      </c>
      <c r="C587" s="66" t="s">
        <v>115</v>
      </c>
      <c r="D587" s="182">
        <f t="shared" si="59"/>
        <v>0.7313888579397928</v>
      </c>
      <c r="E587" s="47">
        <f t="shared" si="61"/>
        <v>0.96645136728094005</v>
      </c>
      <c r="F587" s="17">
        <f t="shared" si="60"/>
        <v>-23.506250934114725</v>
      </c>
      <c r="G587" s="183"/>
      <c r="H587" s="39"/>
    </row>
    <row r="588" spans="2:9" x14ac:dyDescent="0.25">
      <c r="B588" s="49">
        <v>6</v>
      </c>
      <c r="C588" s="66" t="s">
        <v>116</v>
      </c>
      <c r="D588" s="182">
        <f t="shared" si="59"/>
        <v>0.77583643915346034</v>
      </c>
      <c r="E588" s="47">
        <f t="shared" si="61"/>
        <v>0.96616407652697356</v>
      </c>
      <c r="F588" s="17">
        <f t="shared" si="60"/>
        <v>-19.032763737351321</v>
      </c>
      <c r="G588" s="183"/>
      <c r="H588" s="39"/>
    </row>
    <row r="589" spans="2:9" x14ac:dyDescent="0.25">
      <c r="B589" s="49">
        <v>7</v>
      </c>
      <c r="C589" s="66" t="s">
        <v>117</v>
      </c>
      <c r="D589" s="182">
        <f t="shared" si="59"/>
        <v>0.74000609430329323</v>
      </c>
      <c r="E589" s="47">
        <f t="shared" si="61"/>
        <v>0.96234547203734278</v>
      </c>
      <c r="F589" s="17">
        <f t="shared" si="60"/>
        <v>-22.233937773404953</v>
      </c>
      <c r="G589" s="183"/>
      <c r="H589" s="39"/>
    </row>
    <row r="590" spans="2:9" x14ac:dyDescent="0.25">
      <c r="B590" s="49">
        <v>8</v>
      </c>
      <c r="C590" s="66" t="s">
        <v>118</v>
      </c>
      <c r="D590" s="182">
        <f t="shared" si="59"/>
        <v>0.81074420741414799</v>
      </c>
      <c r="E590" s="47">
        <f t="shared" si="61"/>
        <v>0.93449903131947232</v>
      </c>
      <c r="F590" s="17">
        <f t="shared" si="60"/>
        <v>-12.375482390532433</v>
      </c>
      <c r="G590" s="183"/>
      <c r="H590" s="39"/>
    </row>
    <row r="591" spans="2:9" x14ac:dyDescent="0.25">
      <c r="B591" s="49">
        <v>9</v>
      </c>
      <c r="C591" s="66" t="s">
        <v>119</v>
      </c>
      <c r="D591" s="182">
        <f t="shared" si="59"/>
        <v>0.86278734333207685</v>
      </c>
      <c r="E591" s="47">
        <f t="shared" si="61"/>
        <v>0.964963424073084</v>
      </c>
      <c r="F591" s="17">
        <f t="shared" si="60"/>
        <v>-10.217608074100715</v>
      </c>
      <c r="G591" s="183"/>
      <c r="H591" s="39"/>
    </row>
    <row r="592" spans="2:9" x14ac:dyDescent="0.25">
      <c r="B592" s="49">
        <v>10</v>
      </c>
      <c r="C592" s="66" t="s">
        <v>120</v>
      </c>
      <c r="D592" s="182">
        <f t="shared" si="59"/>
        <v>0.72252952041028762</v>
      </c>
      <c r="E592" s="47">
        <f t="shared" si="61"/>
        <v>0.96474577735712574</v>
      </c>
      <c r="F592" s="17">
        <f t="shared" si="60"/>
        <v>-24.221625694683812</v>
      </c>
      <c r="G592" s="183"/>
      <c r="H592" s="39"/>
    </row>
    <row r="593" spans="2:8" x14ac:dyDescent="0.25">
      <c r="B593" s="49">
        <v>11</v>
      </c>
      <c r="C593" s="66" t="s">
        <v>121</v>
      </c>
      <c r="D593" s="182">
        <f t="shared" si="59"/>
        <v>0.67852900861905729</v>
      </c>
      <c r="E593" s="47">
        <f t="shared" si="61"/>
        <v>0.96389504116086555</v>
      </c>
      <c r="F593" s="17">
        <f t="shared" si="60"/>
        <v>-28.536603254180825</v>
      </c>
      <c r="G593" s="183"/>
      <c r="H593" s="39"/>
    </row>
    <row r="594" spans="2:8" x14ac:dyDescent="0.25">
      <c r="B594" s="49">
        <v>12</v>
      </c>
      <c r="C594" s="66" t="s">
        <v>122</v>
      </c>
      <c r="D594" s="182">
        <f t="shared" si="59"/>
        <v>0.46388437157908979</v>
      </c>
      <c r="E594" s="47">
        <f t="shared" si="61"/>
        <v>0.94929563757560198</v>
      </c>
      <c r="F594" s="17">
        <f t="shared" si="60"/>
        <v>-48.541126599651221</v>
      </c>
      <c r="G594" s="183"/>
      <c r="H594" s="39"/>
    </row>
    <row r="595" spans="2:8" x14ac:dyDescent="0.25">
      <c r="B595" s="49">
        <v>13</v>
      </c>
      <c r="C595" s="66" t="s">
        <v>123</v>
      </c>
      <c r="D595" s="182">
        <f t="shared" si="59"/>
        <v>0.82483536560163206</v>
      </c>
      <c r="E595" s="47">
        <f t="shared" si="61"/>
        <v>0.96422813266996821</v>
      </c>
      <c r="F595" s="17">
        <f t="shared" si="60"/>
        <v>-13.939276706833613</v>
      </c>
      <c r="G595" s="183"/>
      <c r="H595" s="39"/>
    </row>
    <row r="596" spans="2:8" x14ac:dyDescent="0.25">
      <c r="B596" s="49">
        <v>14</v>
      </c>
      <c r="C596" s="66" t="s">
        <v>124</v>
      </c>
      <c r="D596" s="182">
        <f t="shared" si="59"/>
        <v>0.7345972891124295</v>
      </c>
      <c r="E596" s="47">
        <f t="shared" si="61"/>
        <v>0.92646710242696007</v>
      </c>
      <c r="F596" s="17">
        <f t="shared" si="60"/>
        <v>-19.186981331453058</v>
      </c>
      <c r="G596" s="183"/>
      <c r="H596" s="39"/>
    </row>
    <row r="597" spans="2:8" x14ac:dyDescent="0.25">
      <c r="B597" s="49">
        <v>15</v>
      </c>
      <c r="C597" s="66" t="s">
        <v>125</v>
      </c>
      <c r="D597" s="182">
        <f t="shared" si="59"/>
        <v>0.67567266582066343</v>
      </c>
      <c r="E597" s="47">
        <f t="shared" si="61"/>
        <v>0.93800550747882183</v>
      </c>
      <c r="F597" s="17">
        <f t="shared" si="60"/>
        <v>-26.233284165815839</v>
      </c>
      <c r="G597" s="183"/>
      <c r="H597" s="39"/>
    </row>
    <row r="598" spans="2:8" x14ac:dyDescent="0.25">
      <c r="B598" s="49">
        <v>16</v>
      </c>
      <c r="C598" s="66" t="s">
        <v>126</v>
      </c>
      <c r="D598" s="182">
        <f t="shared" si="59"/>
        <v>0.78009020924885797</v>
      </c>
      <c r="E598" s="47">
        <f t="shared" si="61"/>
        <v>0.9811828478020973</v>
      </c>
      <c r="F598" s="17">
        <f t="shared" si="60"/>
        <v>-20.109263855323935</v>
      </c>
      <c r="G598" s="183"/>
      <c r="H598" s="39"/>
    </row>
    <row r="599" spans="2:8" x14ac:dyDescent="0.25">
      <c r="B599" s="49">
        <v>17</v>
      </c>
      <c r="C599" s="66" t="s">
        <v>127</v>
      </c>
      <c r="D599" s="182">
        <f t="shared" si="59"/>
        <v>0.74637114135525851</v>
      </c>
      <c r="E599" s="47">
        <f t="shared" si="61"/>
        <v>0.97538840000293159</v>
      </c>
      <c r="F599" s="17">
        <f t="shared" si="60"/>
        <v>-22.901725864767307</v>
      </c>
      <c r="G599" s="183"/>
      <c r="H599" s="39"/>
    </row>
    <row r="600" spans="2:8" x14ac:dyDescent="0.25">
      <c r="B600" s="49">
        <v>18</v>
      </c>
      <c r="C600" s="66" t="s">
        <v>128</v>
      </c>
      <c r="D600" s="182">
        <f t="shared" si="59"/>
        <v>0.58942647097970691</v>
      </c>
      <c r="E600" s="47">
        <f t="shared" si="61"/>
        <v>1.0077808569729012</v>
      </c>
      <c r="F600" s="17">
        <f t="shared" si="60"/>
        <v>-41.835438599319431</v>
      </c>
      <c r="G600" s="183"/>
      <c r="H600" s="39"/>
    </row>
    <row r="601" spans="2:8" x14ac:dyDescent="0.25">
      <c r="B601" s="49">
        <v>19</v>
      </c>
      <c r="C601" s="66" t="s">
        <v>129</v>
      </c>
      <c r="D601" s="182">
        <f t="shared" si="59"/>
        <v>0.68007035550401962</v>
      </c>
      <c r="E601" s="47">
        <f t="shared" si="61"/>
        <v>0.97985392899494828</v>
      </c>
      <c r="F601" s="17">
        <f t="shared" si="60"/>
        <v>-29.978357349092867</v>
      </c>
      <c r="G601" s="183"/>
      <c r="H601" s="39"/>
    </row>
    <row r="602" spans="2:8" x14ac:dyDescent="0.25">
      <c r="B602" s="49">
        <v>20</v>
      </c>
      <c r="C602" s="66" t="s">
        <v>130</v>
      </c>
      <c r="D602" s="182">
        <f t="shared" si="59"/>
        <v>0.76044599282916991</v>
      </c>
      <c r="E602" s="47">
        <f t="shared" si="61"/>
        <v>0.94174823543933861</v>
      </c>
      <c r="F602" s="17">
        <f t="shared" si="60"/>
        <v>-18.13022426101687</v>
      </c>
      <c r="G602" s="183"/>
      <c r="H602" s="39"/>
    </row>
    <row r="603" spans="2:8" x14ac:dyDescent="0.25">
      <c r="B603" s="49">
        <v>21</v>
      </c>
      <c r="C603" s="48" t="s">
        <v>131</v>
      </c>
      <c r="D603" s="182">
        <f t="shared" si="59"/>
        <v>0.81808792915328299</v>
      </c>
      <c r="E603" s="47">
        <f t="shared" si="61"/>
        <v>0.94855548101215592</v>
      </c>
      <c r="F603" s="17">
        <f t="shared" si="60"/>
        <v>-13.046755185887292</v>
      </c>
      <c r="G603" s="183"/>
      <c r="H603" s="39"/>
    </row>
    <row r="604" spans="2:8" x14ac:dyDescent="0.25">
      <c r="B604" s="43">
        <v>22</v>
      </c>
      <c r="C604" s="48" t="s">
        <v>168</v>
      </c>
      <c r="D604" s="182">
        <f t="shared" si="59"/>
        <v>0.70091544339965972</v>
      </c>
      <c r="E604" s="47">
        <f t="shared" si="61"/>
        <v>0.96429192455908441</v>
      </c>
      <c r="F604" s="17">
        <f t="shared" si="60"/>
        <v>-26.337648115942468</v>
      </c>
      <c r="G604" s="183"/>
      <c r="H604" s="39"/>
    </row>
    <row r="605" spans="2:8" x14ac:dyDescent="0.25">
      <c r="B605" s="43">
        <v>23</v>
      </c>
      <c r="C605" s="48" t="s">
        <v>167</v>
      </c>
      <c r="D605" s="182">
        <f t="shared" si="59"/>
        <v>0.71222158452266826</v>
      </c>
      <c r="E605" s="47">
        <f t="shared" si="61"/>
        <v>0.96388020359494531</v>
      </c>
      <c r="F605" s="17">
        <f t="shared" si="60"/>
        <v>-25.165861907227704</v>
      </c>
      <c r="G605" s="183"/>
      <c r="H605" s="39"/>
    </row>
    <row r="606" spans="2:8" x14ac:dyDescent="0.25">
      <c r="B606" s="49">
        <v>24</v>
      </c>
      <c r="C606" s="48" t="s">
        <v>166</v>
      </c>
      <c r="D606" s="182">
        <f t="shared" si="59"/>
        <v>0.71815566213824311</v>
      </c>
      <c r="E606" s="47">
        <f t="shared" si="61"/>
        <v>0.96464345315126787</v>
      </c>
      <c r="F606" s="17">
        <f t="shared" si="60"/>
        <v>-24.648779101302477</v>
      </c>
      <c r="G606" s="183"/>
      <c r="H606" s="39"/>
    </row>
    <row r="607" spans="2:8" x14ac:dyDescent="0.25">
      <c r="B607" s="184"/>
      <c r="C607" s="146" t="s">
        <v>29</v>
      </c>
      <c r="D607" s="182">
        <f t="shared" si="59"/>
        <v>0.71849107445044214</v>
      </c>
      <c r="E607" s="47">
        <f t="shared" si="61"/>
        <v>0.96312199826022171</v>
      </c>
      <c r="F607" s="22">
        <f t="shared" si="60"/>
        <v>-24.463092380977958</v>
      </c>
      <c r="G607" s="114"/>
      <c r="H607" s="115"/>
    </row>
    <row r="608" spans="2:8" x14ac:dyDescent="0.25">
      <c r="B608" s="110"/>
      <c r="C608" s="150"/>
      <c r="D608" s="113"/>
      <c r="E608" s="113"/>
      <c r="F608" s="61"/>
      <c r="G608" s="114"/>
      <c r="H608" s="115"/>
    </row>
    <row r="609" spans="2:9" ht="14.25" customHeight="1" x14ac:dyDescent="0.25">
      <c r="B609" s="414" t="s">
        <v>257</v>
      </c>
      <c r="C609" s="414"/>
      <c r="D609" s="414"/>
      <c r="E609" s="414"/>
      <c r="F609" s="414"/>
      <c r="G609" s="70"/>
      <c r="H609" s="70"/>
      <c r="I609" s="70"/>
    </row>
    <row r="610" spans="2:9" x14ac:dyDescent="0.25">
      <c r="C610" s="70"/>
      <c r="D610" s="70"/>
      <c r="E610" s="70"/>
      <c r="F610" s="100" t="s">
        <v>61</v>
      </c>
      <c r="G610" s="70"/>
      <c r="H610" s="70"/>
      <c r="I610" s="70"/>
    </row>
    <row r="611" spans="2:9" ht="49.5" customHeight="1" x14ac:dyDescent="0.25">
      <c r="B611" s="106" t="s">
        <v>32</v>
      </c>
      <c r="C611" s="106" t="s">
        <v>33</v>
      </c>
      <c r="D611" s="185" t="s">
        <v>258</v>
      </c>
      <c r="E611" s="185" t="s">
        <v>62</v>
      </c>
      <c r="F611" s="185" t="s">
        <v>63</v>
      </c>
      <c r="G611" s="106" t="s">
        <v>64</v>
      </c>
    </row>
    <row r="612" spans="2:9" ht="19.5" customHeight="1" x14ac:dyDescent="0.25">
      <c r="B612" s="73" t="s">
        <v>148</v>
      </c>
      <c r="C612" s="73" t="s">
        <v>149</v>
      </c>
      <c r="D612" s="73" t="s">
        <v>150</v>
      </c>
      <c r="E612" s="73" t="s">
        <v>151</v>
      </c>
      <c r="F612" s="73" t="s">
        <v>152</v>
      </c>
      <c r="G612" s="73" t="s">
        <v>165</v>
      </c>
    </row>
    <row r="613" spans="2:9" x14ac:dyDescent="0.25">
      <c r="B613" s="49">
        <v>1</v>
      </c>
      <c r="C613" s="66" t="s">
        <v>135</v>
      </c>
      <c r="D613" s="186">
        <f>E246</f>
        <v>21527037</v>
      </c>
      <c r="E613" s="172">
        <v>4623.6149999999998</v>
      </c>
      <c r="F613" s="172">
        <f t="shared" ref="F613:F637" si="62">E388</f>
        <v>2754.5</v>
      </c>
      <c r="G613" s="47">
        <f>F613/E613</f>
        <v>0.59574596933351931</v>
      </c>
    </row>
    <row r="614" spans="2:9" x14ac:dyDescent="0.25">
      <c r="B614" s="49">
        <v>2</v>
      </c>
      <c r="C614" s="66" t="s">
        <v>112</v>
      </c>
      <c r="D614" s="186">
        <f t="shared" ref="D614:D636" si="63">D247</f>
        <v>67952538</v>
      </c>
      <c r="E614" s="172">
        <v>12257.358749999999</v>
      </c>
      <c r="F614" s="172">
        <f t="shared" si="62"/>
        <v>9009.2000000000007</v>
      </c>
      <c r="G614" s="47">
        <f t="shared" ref="G614:G637" si="64">F614/E614</f>
        <v>0.73500337093421542</v>
      </c>
    </row>
    <row r="615" spans="2:9" x14ac:dyDescent="0.25">
      <c r="B615" s="49">
        <v>3</v>
      </c>
      <c r="C615" s="66" t="s">
        <v>113</v>
      </c>
      <c r="D615" s="186">
        <f t="shared" si="63"/>
        <v>74108146</v>
      </c>
      <c r="E615" s="172">
        <v>13750.59375</v>
      </c>
      <c r="F615" s="172">
        <f t="shared" si="62"/>
        <v>10296.64</v>
      </c>
      <c r="G615" s="47">
        <f t="shared" si="64"/>
        <v>0.74881421029546447</v>
      </c>
    </row>
    <row r="616" spans="2:9" x14ac:dyDescent="0.25">
      <c r="B616" s="49">
        <v>4</v>
      </c>
      <c r="C616" s="66" t="s">
        <v>114</v>
      </c>
      <c r="D616" s="186">
        <f t="shared" si="63"/>
        <v>74108328</v>
      </c>
      <c r="E616" s="172">
        <v>14653.811249999999</v>
      </c>
      <c r="F616" s="172">
        <f t="shared" si="62"/>
        <v>10933.26</v>
      </c>
      <c r="G616" s="47">
        <f t="shared" si="64"/>
        <v>0.74610350941977643</v>
      </c>
    </row>
    <row r="617" spans="2:9" x14ac:dyDescent="0.25">
      <c r="B617" s="49">
        <v>5</v>
      </c>
      <c r="C617" s="66" t="s">
        <v>115</v>
      </c>
      <c r="D617" s="186">
        <f t="shared" si="63"/>
        <v>49698948</v>
      </c>
      <c r="E617" s="172">
        <v>10564.93125</v>
      </c>
      <c r="F617" s="172">
        <f t="shared" si="62"/>
        <v>8117.59</v>
      </c>
      <c r="G617" s="47">
        <f t="shared" si="64"/>
        <v>0.76835237332945261</v>
      </c>
    </row>
    <row r="618" spans="2:9" x14ac:dyDescent="0.25">
      <c r="B618" s="49">
        <v>6</v>
      </c>
      <c r="C618" s="66" t="s">
        <v>116</v>
      </c>
      <c r="D618" s="186">
        <f t="shared" si="63"/>
        <v>26762660</v>
      </c>
      <c r="E618" s="172">
        <v>6286.3087500000001</v>
      </c>
      <c r="F618" s="172">
        <f t="shared" si="62"/>
        <v>4475.3900000000003</v>
      </c>
      <c r="G618" s="47">
        <f t="shared" si="64"/>
        <v>0.71192653399341865</v>
      </c>
    </row>
    <row r="619" spans="2:9" x14ac:dyDescent="0.25">
      <c r="B619" s="49">
        <v>7</v>
      </c>
      <c r="C619" s="66" t="s">
        <v>117</v>
      </c>
      <c r="D619" s="186">
        <f t="shared" si="63"/>
        <v>77666380</v>
      </c>
      <c r="E619" s="172">
        <v>13385.79</v>
      </c>
      <c r="F619" s="172">
        <f t="shared" si="62"/>
        <v>10090.49</v>
      </c>
      <c r="G619" s="47">
        <f t="shared" si="64"/>
        <v>0.75382102961424013</v>
      </c>
    </row>
    <row r="620" spans="2:9" x14ac:dyDescent="0.25">
      <c r="B620" s="49">
        <v>8</v>
      </c>
      <c r="C620" s="66" t="s">
        <v>118</v>
      </c>
      <c r="D620" s="186">
        <f t="shared" si="63"/>
        <v>7978254</v>
      </c>
      <c r="E620" s="172">
        <v>1074.78</v>
      </c>
      <c r="F620" s="172">
        <f t="shared" si="62"/>
        <v>1155.75</v>
      </c>
      <c r="G620" s="47">
        <f t="shared" si="64"/>
        <v>1.075336347903757</v>
      </c>
    </row>
    <row r="621" spans="2:9" x14ac:dyDescent="0.25">
      <c r="B621" s="49">
        <v>9</v>
      </c>
      <c r="C621" s="66" t="s">
        <v>119</v>
      </c>
      <c r="D621" s="186">
        <f t="shared" si="63"/>
        <v>70329170</v>
      </c>
      <c r="E621" s="172">
        <v>13843.9125</v>
      </c>
      <c r="F621" s="172">
        <f t="shared" si="62"/>
        <v>12406.14</v>
      </c>
      <c r="G621" s="47">
        <f t="shared" si="64"/>
        <v>0.89614406332024987</v>
      </c>
    </row>
    <row r="622" spans="2:9" x14ac:dyDescent="0.25">
      <c r="B622" s="49">
        <v>10</v>
      </c>
      <c r="C622" s="66" t="s">
        <v>120</v>
      </c>
      <c r="D622" s="186">
        <f t="shared" si="63"/>
        <v>64953644</v>
      </c>
      <c r="E622" s="172">
        <v>11928.071250000001</v>
      </c>
      <c r="F622" s="172">
        <f t="shared" si="62"/>
        <v>9404.630000000001</v>
      </c>
      <c r="G622" s="47">
        <f t="shared" si="64"/>
        <v>0.78844515621081657</v>
      </c>
    </row>
    <row r="623" spans="2:9" x14ac:dyDescent="0.25">
      <c r="B623" s="49">
        <v>11</v>
      </c>
      <c r="C623" s="66" t="s">
        <v>121</v>
      </c>
      <c r="D623" s="186">
        <f t="shared" si="63"/>
        <v>37676108</v>
      </c>
      <c r="E623" s="172">
        <v>7296.0749999999998</v>
      </c>
      <c r="F623" s="172">
        <f t="shared" si="62"/>
        <v>4901.9400000000005</v>
      </c>
      <c r="G623" s="47">
        <f t="shared" si="64"/>
        <v>0.67185986986153523</v>
      </c>
    </row>
    <row r="624" spans="2:9" x14ac:dyDescent="0.25">
      <c r="B624" s="49">
        <v>12</v>
      </c>
      <c r="C624" s="66" t="s">
        <v>122</v>
      </c>
      <c r="D624" s="186">
        <f t="shared" si="63"/>
        <v>24509986</v>
      </c>
      <c r="E624" s="172">
        <v>6458.5574999999999</v>
      </c>
      <c r="F624" s="172">
        <f t="shared" si="62"/>
        <v>3089.0699999999997</v>
      </c>
      <c r="G624" s="47">
        <f t="shared" si="64"/>
        <v>0.47829101157650139</v>
      </c>
    </row>
    <row r="625" spans="2:9" x14ac:dyDescent="0.25">
      <c r="B625" s="49">
        <v>13</v>
      </c>
      <c r="C625" s="66" t="s">
        <v>123</v>
      </c>
      <c r="D625" s="186">
        <f t="shared" si="63"/>
        <v>85637814</v>
      </c>
      <c r="E625" s="172">
        <v>16682.782500000001</v>
      </c>
      <c r="F625" s="172">
        <f t="shared" si="62"/>
        <v>13745.82</v>
      </c>
      <c r="G625" s="47">
        <f t="shared" si="64"/>
        <v>0.82395247915028558</v>
      </c>
    </row>
    <row r="626" spans="2:9" x14ac:dyDescent="0.25">
      <c r="B626" s="49">
        <v>14</v>
      </c>
      <c r="C626" s="66" t="s">
        <v>124</v>
      </c>
      <c r="D626" s="186">
        <f t="shared" si="63"/>
        <v>154881310</v>
      </c>
      <c r="E626" s="172">
        <v>31843.49625</v>
      </c>
      <c r="F626" s="172">
        <f t="shared" si="62"/>
        <v>22626.02</v>
      </c>
      <c r="G626" s="47">
        <f t="shared" si="64"/>
        <v>0.71053818407267388</v>
      </c>
    </row>
    <row r="627" spans="2:9" x14ac:dyDescent="0.25">
      <c r="B627" s="49">
        <v>15</v>
      </c>
      <c r="C627" s="66" t="s">
        <v>125</v>
      </c>
      <c r="D627" s="186">
        <f t="shared" si="63"/>
        <v>82874784</v>
      </c>
      <c r="E627" s="172">
        <v>16512.153749999998</v>
      </c>
      <c r="F627" s="172">
        <f t="shared" si="62"/>
        <v>11755.220000000001</v>
      </c>
      <c r="G627" s="47">
        <f t="shared" si="64"/>
        <v>0.71191318697598749</v>
      </c>
    </row>
    <row r="628" spans="2:9" x14ac:dyDescent="0.25">
      <c r="B628" s="49">
        <v>16</v>
      </c>
      <c r="C628" s="66" t="s">
        <v>126</v>
      </c>
      <c r="D628" s="186">
        <f t="shared" si="63"/>
        <v>89047626</v>
      </c>
      <c r="E628" s="172">
        <v>16667.91</v>
      </c>
      <c r="F628" s="172">
        <f t="shared" si="62"/>
        <v>12834.61</v>
      </c>
      <c r="G628" s="47">
        <f t="shared" si="64"/>
        <v>0.7700191565709199</v>
      </c>
    </row>
    <row r="629" spans="2:9" x14ac:dyDescent="0.25">
      <c r="B629" s="49">
        <v>17</v>
      </c>
      <c r="C629" s="66" t="s">
        <v>127</v>
      </c>
      <c r="D629" s="186">
        <f t="shared" si="63"/>
        <v>78295132</v>
      </c>
      <c r="E629" s="172">
        <v>15808.8375</v>
      </c>
      <c r="F629" s="172">
        <f t="shared" si="62"/>
        <v>11613.83</v>
      </c>
      <c r="G629" s="47">
        <f t="shared" si="64"/>
        <v>0.73464162054926563</v>
      </c>
    </row>
    <row r="630" spans="2:9" x14ac:dyDescent="0.25">
      <c r="B630" s="49">
        <v>18</v>
      </c>
      <c r="C630" s="66" t="s">
        <v>128</v>
      </c>
      <c r="D630" s="186">
        <f t="shared" si="63"/>
        <v>121236984</v>
      </c>
      <c r="E630" s="172">
        <v>23745.059999999998</v>
      </c>
      <c r="F630" s="172">
        <f t="shared" si="62"/>
        <v>14611.630000000001</v>
      </c>
      <c r="G630" s="47">
        <f t="shared" si="64"/>
        <v>0.61535452005596125</v>
      </c>
    </row>
    <row r="631" spans="2:9" x14ac:dyDescent="0.25">
      <c r="B631" s="49">
        <v>19</v>
      </c>
      <c r="C631" s="66" t="s">
        <v>129</v>
      </c>
      <c r="D631" s="186">
        <f t="shared" si="63"/>
        <v>147477582</v>
      </c>
      <c r="E631" s="172">
        <v>26985.239999999998</v>
      </c>
      <c r="F631" s="172">
        <f t="shared" si="62"/>
        <v>19142.71</v>
      </c>
      <c r="G631" s="47">
        <f t="shared" si="64"/>
        <v>0.70937705204771206</v>
      </c>
    </row>
    <row r="632" spans="2:9" x14ac:dyDescent="0.25">
      <c r="B632" s="49">
        <v>20</v>
      </c>
      <c r="C632" s="66" t="s">
        <v>130</v>
      </c>
      <c r="D632" s="186">
        <f t="shared" si="63"/>
        <v>63458450</v>
      </c>
      <c r="E632" s="172">
        <v>11824.32375</v>
      </c>
      <c r="F632" s="172">
        <f t="shared" si="62"/>
        <v>9278.17</v>
      </c>
      <c r="G632" s="47">
        <f t="shared" si="64"/>
        <v>0.7846681295410235</v>
      </c>
    </row>
    <row r="633" spans="2:9" x14ac:dyDescent="0.25">
      <c r="B633" s="49">
        <v>21</v>
      </c>
      <c r="C633" s="48" t="s">
        <v>131</v>
      </c>
      <c r="D633" s="186">
        <f t="shared" si="63"/>
        <v>15047834</v>
      </c>
      <c r="E633" s="172">
        <v>2940.2887499999997</v>
      </c>
      <c r="F633" s="172">
        <f t="shared" si="62"/>
        <v>2499.86</v>
      </c>
      <c r="G633" s="47">
        <f t="shared" si="64"/>
        <v>0.85020901433575202</v>
      </c>
    </row>
    <row r="634" spans="2:9" x14ac:dyDescent="0.25">
      <c r="B634" s="43">
        <v>22</v>
      </c>
      <c r="C634" s="48" t="s">
        <v>168</v>
      </c>
      <c r="D634" s="186">
        <f t="shared" si="63"/>
        <v>36773712</v>
      </c>
      <c r="E634" s="172">
        <v>7098.3337499999998</v>
      </c>
      <c r="F634" s="172">
        <f t="shared" si="62"/>
        <v>5037.21</v>
      </c>
      <c r="G634" s="47">
        <f t="shared" si="64"/>
        <v>0.70963273599244336</v>
      </c>
    </row>
    <row r="635" spans="2:9" x14ac:dyDescent="0.25">
      <c r="B635" s="43">
        <v>23</v>
      </c>
      <c r="C635" s="48" t="s">
        <v>167</v>
      </c>
      <c r="D635" s="186">
        <f t="shared" si="63"/>
        <v>21789400</v>
      </c>
      <c r="E635" s="172">
        <v>4025.1037499999998</v>
      </c>
      <c r="F635" s="172">
        <f t="shared" si="62"/>
        <v>2971.4700000000003</v>
      </c>
      <c r="G635" s="47">
        <f t="shared" si="64"/>
        <v>0.73823438712604628</v>
      </c>
    </row>
    <row r="636" spans="2:9" x14ac:dyDescent="0.25">
      <c r="B636" s="49">
        <v>24</v>
      </c>
      <c r="C636" s="48" t="s">
        <v>166</v>
      </c>
      <c r="D636" s="186">
        <f t="shared" si="63"/>
        <v>3507500</v>
      </c>
      <c r="E636" s="172">
        <v>648.03375000000005</v>
      </c>
      <c r="F636" s="172">
        <f t="shared" si="62"/>
        <v>505.95000000000005</v>
      </c>
      <c r="G636" s="47">
        <f t="shared" si="64"/>
        <v>0.78074637316343476</v>
      </c>
    </row>
    <row r="637" spans="2:9" x14ac:dyDescent="0.25">
      <c r="B637" s="187"/>
      <c r="C637" s="146" t="s">
        <v>29</v>
      </c>
      <c r="D637" s="188">
        <f>SUM(D612:D636)</f>
        <v>1497299327</v>
      </c>
      <c r="E637" s="189">
        <v>330767.22409999999</v>
      </c>
      <c r="F637" s="189">
        <f t="shared" si="62"/>
        <v>212751.15</v>
      </c>
      <c r="G637" s="18">
        <f t="shared" si="64"/>
        <v>0.64320505327843336</v>
      </c>
      <c r="H637" s="115"/>
    </row>
    <row r="638" spans="2:9" x14ac:dyDescent="0.25">
      <c r="B638" s="190"/>
      <c r="C638" s="150"/>
      <c r="D638" s="62"/>
      <c r="E638" s="112"/>
      <c r="F638" s="191"/>
      <c r="G638" s="30"/>
      <c r="H638" s="115"/>
    </row>
    <row r="639" spans="2:9" x14ac:dyDescent="0.25">
      <c r="B639" s="414" t="s">
        <v>259</v>
      </c>
      <c r="C639" s="414"/>
      <c r="D639" s="414"/>
      <c r="E639" s="414"/>
      <c r="F639" s="414"/>
      <c r="G639" s="414"/>
      <c r="H639" s="70"/>
      <c r="I639" s="70"/>
    </row>
    <row r="640" spans="2:9" ht="11.25" customHeight="1" x14ac:dyDescent="0.25">
      <c r="C640" s="70"/>
      <c r="D640" s="70"/>
      <c r="E640" s="70"/>
      <c r="F640" s="415" t="s">
        <v>65</v>
      </c>
      <c r="G640" s="415"/>
      <c r="H640" s="70"/>
      <c r="I640" s="70"/>
    </row>
    <row r="641" spans="2:9" ht="45" x14ac:dyDescent="0.25">
      <c r="B641" s="106" t="s">
        <v>32</v>
      </c>
      <c r="C641" s="106" t="s">
        <v>33</v>
      </c>
      <c r="D641" s="185" t="s">
        <v>317</v>
      </c>
      <c r="E641" s="185" t="s">
        <v>66</v>
      </c>
      <c r="F641" s="185" t="s">
        <v>67</v>
      </c>
      <c r="G641" s="106" t="s">
        <v>64</v>
      </c>
    </row>
    <row r="642" spans="2:9" ht="16.5" customHeight="1" x14ac:dyDescent="0.25">
      <c r="B642" s="71">
        <v>1</v>
      </c>
      <c r="C642" s="71">
        <v>2</v>
      </c>
      <c r="D642" s="72">
        <v>3</v>
      </c>
      <c r="E642" s="72">
        <v>4</v>
      </c>
      <c r="F642" s="72">
        <v>5</v>
      </c>
      <c r="G642" s="71">
        <v>6</v>
      </c>
    </row>
    <row r="643" spans="2:9" x14ac:dyDescent="0.25">
      <c r="B643" s="49">
        <v>1</v>
      </c>
      <c r="C643" s="66" t="s">
        <v>135</v>
      </c>
      <c r="D643" s="192">
        <f t="shared" ref="D643:D667" si="65">D613</f>
        <v>21527037</v>
      </c>
      <c r="E643" s="193">
        <v>2169.7164539999994</v>
      </c>
      <c r="F643" s="172">
        <f t="shared" ref="F643:F667" si="66">E552</f>
        <v>2087.7200000000003</v>
      </c>
      <c r="G643" s="47">
        <f t="shared" ref="G643:G667" si="67">F643/E643</f>
        <v>0.96220867761368822</v>
      </c>
    </row>
    <row r="644" spans="2:9" x14ac:dyDescent="0.25">
      <c r="B644" s="49">
        <v>2</v>
      </c>
      <c r="C644" s="66" t="s">
        <v>112</v>
      </c>
      <c r="D644" s="192">
        <f t="shared" si="65"/>
        <v>67952538</v>
      </c>
      <c r="E644" s="193">
        <v>5524.9553040000001</v>
      </c>
      <c r="F644" s="172">
        <f t="shared" si="66"/>
        <v>5449.4500000000007</v>
      </c>
      <c r="G644" s="47">
        <f t="shared" si="67"/>
        <v>0.98633377107225928</v>
      </c>
    </row>
    <row r="645" spans="2:9" x14ac:dyDescent="0.25">
      <c r="B645" s="49">
        <v>3</v>
      </c>
      <c r="C645" s="66" t="s">
        <v>113</v>
      </c>
      <c r="D645" s="192">
        <f t="shared" si="65"/>
        <v>74108146</v>
      </c>
      <c r="E645" s="193">
        <v>5772.062175</v>
      </c>
      <c r="F645" s="172">
        <f t="shared" si="66"/>
        <v>5749.18</v>
      </c>
      <c r="G645" s="47">
        <f t="shared" si="67"/>
        <v>0.99603570191965241</v>
      </c>
    </row>
    <row r="646" spans="2:9" x14ac:dyDescent="0.25">
      <c r="B646" s="49">
        <v>4</v>
      </c>
      <c r="C646" s="66" t="s">
        <v>114</v>
      </c>
      <c r="D646" s="192">
        <f t="shared" si="65"/>
        <v>74108328</v>
      </c>
      <c r="E646" s="193">
        <v>6296.5459409999994</v>
      </c>
      <c r="F646" s="172">
        <f t="shared" si="66"/>
        <v>6144.87</v>
      </c>
      <c r="G646" s="47">
        <f t="shared" si="67"/>
        <v>0.97591124682941477</v>
      </c>
    </row>
    <row r="647" spans="2:9" x14ac:dyDescent="0.25">
      <c r="B647" s="49">
        <v>5</v>
      </c>
      <c r="C647" s="66" t="s">
        <v>115</v>
      </c>
      <c r="D647" s="192">
        <f t="shared" si="65"/>
        <v>49698948</v>
      </c>
      <c r="E647" s="193">
        <v>4808.6773439999997</v>
      </c>
      <c r="F647" s="172">
        <f t="shared" si="66"/>
        <v>4736.63</v>
      </c>
      <c r="G647" s="47">
        <f t="shared" si="67"/>
        <v>0.98501722223265897</v>
      </c>
    </row>
    <row r="648" spans="2:9" x14ac:dyDescent="0.25">
      <c r="B648" s="49">
        <v>6</v>
      </c>
      <c r="C648" s="66" t="s">
        <v>116</v>
      </c>
      <c r="D648" s="192">
        <f t="shared" si="65"/>
        <v>26762660</v>
      </c>
      <c r="E648" s="193">
        <v>2469.881496</v>
      </c>
      <c r="F648" s="172">
        <f t="shared" si="66"/>
        <v>2461.8500000000004</v>
      </c>
      <c r="G648" s="47">
        <f t="shared" si="67"/>
        <v>0.99674822617481584</v>
      </c>
      <c r="I648" s="4" t="s">
        <v>15</v>
      </c>
    </row>
    <row r="649" spans="2:9" x14ac:dyDescent="0.25">
      <c r="B649" s="49">
        <v>7</v>
      </c>
      <c r="C649" s="66" t="s">
        <v>117</v>
      </c>
      <c r="D649" s="192">
        <f t="shared" si="65"/>
        <v>77666380</v>
      </c>
      <c r="E649" s="193">
        <v>5890.0547280000001</v>
      </c>
      <c r="F649" s="172">
        <f t="shared" si="66"/>
        <v>5821.22</v>
      </c>
      <c r="G649" s="47">
        <f t="shared" si="67"/>
        <v>0.98831339755252612</v>
      </c>
    </row>
    <row r="650" spans="2:9" x14ac:dyDescent="0.25">
      <c r="B650" s="49">
        <v>8</v>
      </c>
      <c r="C650" s="66" t="s">
        <v>118</v>
      </c>
      <c r="D650" s="192">
        <f t="shared" si="65"/>
        <v>7978254</v>
      </c>
      <c r="E650" s="193">
        <v>616.79790000000003</v>
      </c>
      <c r="F650" s="172">
        <f t="shared" si="66"/>
        <v>590.77</v>
      </c>
      <c r="G650" s="47">
        <f t="shared" si="67"/>
        <v>0.9578015748756602</v>
      </c>
    </row>
    <row r="651" spans="2:9" x14ac:dyDescent="0.25">
      <c r="B651" s="49">
        <v>9</v>
      </c>
      <c r="C651" s="66" t="s">
        <v>119</v>
      </c>
      <c r="D651" s="192">
        <f t="shared" si="65"/>
        <v>70329170</v>
      </c>
      <c r="E651" s="193">
        <v>6247.5796769999997</v>
      </c>
      <c r="F651" s="172">
        <f t="shared" si="66"/>
        <v>6137.27</v>
      </c>
      <c r="G651" s="47">
        <f t="shared" si="67"/>
        <v>0.9823436142149421</v>
      </c>
    </row>
    <row r="652" spans="2:9" x14ac:dyDescent="0.25">
      <c r="B652" s="49">
        <v>10</v>
      </c>
      <c r="C652" s="66" t="s">
        <v>120</v>
      </c>
      <c r="D652" s="192">
        <f t="shared" si="65"/>
        <v>64953644</v>
      </c>
      <c r="E652" s="193">
        <v>5625.3017970000001</v>
      </c>
      <c r="F652" s="172">
        <f t="shared" si="66"/>
        <v>5555.67</v>
      </c>
      <c r="G652" s="47">
        <f t="shared" si="67"/>
        <v>0.98762167799830136</v>
      </c>
    </row>
    <row r="653" spans="2:9" x14ac:dyDescent="0.25">
      <c r="B653" s="49">
        <v>11</v>
      </c>
      <c r="C653" s="66" t="s">
        <v>121</v>
      </c>
      <c r="D653" s="192">
        <f t="shared" si="65"/>
        <v>37676108</v>
      </c>
      <c r="E653" s="193">
        <v>3132.8554379999996</v>
      </c>
      <c r="F653" s="172">
        <f t="shared" si="66"/>
        <v>3083.75</v>
      </c>
      <c r="G653" s="47">
        <f t="shared" si="67"/>
        <v>0.98432566105528696</v>
      </c>
    </row>
    <row r="654" spans="2:9" x14ac:dyDescent="0.25">
      <c r="B654" s="49">
        <v>12</v>
      </c>
      <c r="C654" s="66" t="s">
        <v>122</v>
      </c>
      <c r="D654" s="192">
        <f t="shared" si="65"/>
        <v>24509986</v>
      </c>
      <c r="E654" s="193">
        <v>2850.8556119999998</v>
      </c>
      <c r="F654" s="172">
        <f t="shared" si="66"/>
        <v>2782.05</v>
      </c>
      <c r="G654" s="47">
        <f t="shared" si="67"/>
        <v>0.97586492570497829</v>
      </c>
    </row>
    <row r="655" spans="2:9" x14ac:dyDescent="0.25">
      <c r="B655" s="49">
        <v>13</v>
      </c>
      <c r="C655" s="66" t="s">
        <v>123</v>
      </c>
      <c r="D655" s="192">
        <f t="shared" si="65"/>
        <v>85637814</v>
      </c>
      <c r="E655" s="193">
        <v>7204.8913349999993</v>
      </c>
      <c r="F655" s="172">
        <f t="shared" si="66"/>
        <v>7113.32</v>
      </c>
      <c r="G655" s="47">
        <f t="shared" si="67"/>
        <v>0.98729039332555046</v>
      </c>
      <c r="H655" s="4" t="s">
        <v>15</v>
      </c>
    </row>
    <row r="656" spans="2:9" x14ac:dyDescent="0.25">
      <c r="B656" s="49">
        <v>14</v>
      </c>
      <c r="C656" s="66" t="s">
        <v>124</v>
      </c>
      <c r="D656" s="192">
        <f t="shared" si="65"/>
        <v>154881310</v>
      </c>
      <c r="E656" s="193">
        <v>13382.938331999998</v>
      </c>
      <c r="F656" s="172">
        <f t="shared" si="66"/>
        <v>12628.44</v>
      </c>
      <c r="G656" s="47">
        <f t="shared" si="67"/>
        <v>0.94362237101579449</v>
      </c>
    </row>
    <row r="657" spans="2:9" x14ac:dyDescent="0.25">
      <c r="B657" s="49">
        <v>15</v>
      </c>
      <c r="C657" s="66" t="s">
        <v>125</v>
      </c>
      <c r="D657" s="192">
        <f t="shared" si="65"/>
        <v>82874784</v>
      </c>
      <c r="E657" s="193">
        <v>7538.0423790000004</v>
      </c>
      <c r="F657" s="172">
        <f t="shared" si="66"/>
        <v>7214.1900000000005</v>
      </c>
      <c r="G657" s="47">
        <f t="shared" si="67"/>
        <v>0.95703760171179053</v>
      </c>
      <c r="I657" s="4" t="s">
        <v>15</v>
      </c>
    </row>
    <row r="658" spans="2:9" x14ac:dyDescent="0.25">
      <c r="B658" s="49">
        <v>16</v>
      </c>
      <c r="C658" s="66" t="s">
        <v>126</v>
      </c>
      <c r="D658" s="192">
        <f t="shared" si="65"/>
        <v>89047626</v>
      </c>
      <c r="E658" s="193">
        <v>7124.3054069999998</v>
      </c>
      <c r="F658" s="172">
        <f t="shared" si="66"/>
        <v>7154.01</v>
      </c>
      <c r="G658" s="47">
        <f t="shared" si="67"/>
        <v>1.004169472152445</v>
      </c>
    </row>
    <row r="659" spans="2:9" x14ac:dyDescent="0.25">
      <c r="B659" s="49">
        <v>17</v>
      </c>
      <c r="C659" s="66" t="s">
        <v>127</v>
      </c>
      <c r="D659" s="192">
        <f t="shared" si="65"/>
        <v>78295132</v>
      </c>
      <c r="E659" s="193">
        <v>6708.7407629999998</v>
      </c>
      <c r="F659" s="172">
        <f t="shared" si="66"/>
        <v>6715.5</v>
      </c>
      <c r="G659" s="47">
        <f t="shared" si="67"/>
        <v>1.0010075269322194</v>
      </c>
    </row>
    <row r="660" spans="2:9" x14ac:dyDescent="0.25">
      <c r="B660" s="49">
        <v>18</v>
      </c>
      <c r="C660" s="66" t="s">
        <v>128</v>
      </c>
      <c r="D660" s="192">
        <f t="shared" si="65"/>
        <v>121236984</v>
      </c>
      <c r="E660" s="193">
        <v>10734.547833000001</v>
      </c>
      <c r="F660" s="172">
        <f t="shared" si="66"/>
        <v>11049.14</v>
      </c>
      <c r="G660" s="47">
        <f t="shared" si="67"/>
        <v>1.0293065131288421</v>
      </c>
      <c r="H660" s="4" t="s">
        <v>15</v>
      </c>
    </row>
    <row r="661" spans="2:9" x14ac:dyDescent="0.25">
      <c r="B661" s="49">
        <v>19</v>
      </c>
      <c r="C661" s="66" t="s">
        <v>129</v>
      </c>
      <c r="D661" s="192">
        <f t="shared" si="65"/>
        <v>147477582</v>
      </c>
      <c r="E661" s="193">
        <v>12208.334841</v>
      </c>
      <c r="F661" s="172">
        <f t="shared" si="66"/>
        <v>12215.26</v>
      </c>
      <c r="G661" s="47">
        <f t="shared" si="67"/>
        <v>1.0005672484487191</v>
      </c>
    </row>
    <row r="662" spans="2:9" x14ac:dyDescent="0.25">
      <c r="B662" s="49">
        <v>20</v>
      </c>
      <c r="C662" s="66" t="s">
        <v>130</v>
      </c>
      <c r="D662" s="192">
        <f t="shared" si="65"/>
        <v>63458450</v>
      </c>
      <c r="E662" s="193">
        <v>5220.2939459999998</v>
      </c>
      <c r="F662" s="172">
        <f t="shared" si="66"/>
        <v>5086.3600000000006</v>
      </c>
      <c r="G662" s="47">
        <f t="shared" si="67"/>
        <v>0.97434360068887982</v>
      </c>
    </row>
    <row r="663" spans="2:9" x14ac:dyDescent="0.25">
      <c r="B663" s="49">
        <v>21</v>
      </c>
      <c r="C663" s="50" t="s">
        <v>131</v>
      </c>
      <c r="D663" s="192">
        <f t="shared" si="65"/>
        <v>15047834</v>
      </c>
      <c r="E663" s="172">
        <v>1323.2795159999998</v>
      </c>
      <c r="F663" s="172">
        <f t="shared" si="66"/>
        <v>1282.1199999999999</v>
      </c>
      <c r="G663" s="47">
        <f t="shared" si="67"/>
        <v>0.96889582623902726</v>
      </c>
    </row>
    <row r="664" spans="2:9" x14ac:dyDescent="0.25">
      <c r="B664" s="43">
        <v>22</v>
      </c>
      <c r="C664" s="48" t="s">
        <v>168</v>
      </c>
      <c r="D664" s="192">
        <f t="shared" si="65"/>
        <v>36773712</v>
      </c>
      <c r="E664" s="172">
        <v>3108.3068940000003</v>
      </c>
      <c r="F664" s="172">
        <f t="shared" si="66"/>
        <v>3067.54</v>
      </c>
      <c r="G664" s="47">
        <f t="shared" si="67"/>
        <v>0.98688453380240759</v>
      </c>
    </row>
    <row r="665" spans="2:9" x14ac:dyDescent="0.25">
      <c r="B665" s="43">
        <v>23</v>
      </c>
      <c r="C665" s="48" t="s">
        <v>167</v>
      </c>
      <c r="D665" s="192">
        <f t="shared" si="65"/>
        <v>21789400</v>
      </c>
      <c r="E665" s="172">
        <v>1808.9098649999999</v>
      </c>
      <c r="F665" s="172">
        <f t="shared" si="66"/>
        <v>1780.9</v>
      </c>
      <c r="G665" s="47">
        <f t="shared" si="67"/>
        <v>0.9845156104558036</v>
      </c>
    </row>
    <row r="666" spans="2:9" x14ac:dyDescent="0.25">
      <c r="B666" s="49">
        <v>24</v>
      </c>
      <c r="C666" s="48" t="s">
        <v>166</v>
      </c>
      <c r="D666" s="192">
        <f t="shared" si="65"/>
        <v>3507500</v>
      </c>
      <c r="E666" s="172">
        <v>306.10939199999996</v>
      </c>
      <c r="F666" s="172">
        <f t="shared" si="66"/>
        <v>300.70000000000005</v>
      </c>
      <c r="G666" s="47">
        <f t="shared" si="67"/>
        <v>0.9823285657305153</v>
      </c>
    </row>
    <row r="667" spans="2:9" x14ac:dyDescent="0.25">
      <c r="B667" s="184"/>
      <c r="C667" s="146" t="s">
        <v>29</v>
      </c>
      <c r="D667" s="192">
        <f t="shared" si="65"/>
        <v>1497299327</v>
      </c>
      <c r="E667" s="147">
        <f>SUM(E642:E666)</f>
        <v>128077.98436899998</v>
      </c>
      <c r="F667" s="172">
        <f t="shared" si="66"/>
        <v>126207.90999999997</v>
      </c>
      <c r="G667" s="18">
        <f t="shared" si="67"/>
        <v>0.98539893973024895</v>
      </c>
      <c r="H667" s="115"/>
    </row>
    <row r="668" spans="2:9" x14ac:dyDescent="0.25">
      <c r="B668" s="110"/>
      <c r="C668" s="150"/>
      <c r="D668" s="194"/>
      <c r="E668" s="112"/>
      <c r="F668" s="191"/>
      <c r="G668" s="30"/>
      <c r="H668" s="115"/>
    </row>
    <row r="669" spans="2:9" x14ac:dyDescent="0.25">
      <c r="B669" s="110"/>
      <c r="C669" s="150"/>
      <c r="D669" s="194"/>
      <c r="E669" s="112"/>
      <c r="F669" s="191"/>
      <c r="G669" s="30"/>
      <c r="H669" s="115"/>
    </row>
    <row r="670" spans="2:9" x14ac:dyDescent="0.25">
      <c r="B670" s="416" t="s">
        <v>68</v>
      </c>
      <c r="C670" s="416"/>
      <c r="D670" s="416"/>
      <c r="E670" s="416"/>
      <c r="F670" s="416"/>
      <c r="G670" s="195"/>
      <c r="H670" s="195"/>
    </row>
    <row r="671" spans="2:9" ht="13.5" customHeight="1" x14ac:dyDescent="0.25">
      <c r="B671" s="196"/>
      <c r="C671" s="196"/>
      <c r="D671" s="196"/>
      <c r="E671" s="195"/>
      <c r="F671" s="195"/>
      <c r="G671" s="195"/>
      <c r="H671" s="195"/>
    </row>
    <row r="672" spans="2:9" ht="13.5" customHeight="1" x14ac:dyDescent="0.25">
      <c r="B672" s="416" t="s">
        <v>139</v>
      </c>
      <c r="C672" s="416"/>
      <c r="D672" s="416"/>
      <c r="E672" s="416"/>
      <c r="F672" s="416"/>
      <c r="G672" s="195"/>
      <c r="H672" s="195"/>
    </row>
    <row r="673" spans="2:8" ht="13.5" customHeight="1" x14ac:dyDescent="0.25">
      <c r="B673" s="434" t="s">
        <v>283</v>
      </c>
      <c r="C673" s="434"/>
      <c r="D673" s="434"/>
      <c r="E673" s="434"/>
      <c r="F673" s="434"/>
      <c r="G673" s="195"/>
      <c r="H673" s="195"/>
    </row>
    <row r="674" spans="2:8" ht="30" x14ac:dyDescent="0.25">
      <c r="B674" s="106" t="s">
        <v>39</v>
      </c>
      <c r="C674" s="106" t="s">
        <v>40</v>
      </c>
      <c r="D674" s="106" t="s">
        <v>260</v>
      </c>
      <c r="E674" s="106" t="s">
        <v>137</v>
      </c>
      <c r="F674" s="106" t="s">
        <v>138</v>
      </c>
      <c r="G674" s="195"/>
      <c r="H674" s="195"/>
    </row>
    <row r="675" spans="2:8" ht="13.5" customHeight="1" x14ac:dyDescent="0.25">
      <c r="B675" s="394" t="s">
        <v>148</v>
      </c>
      <c r="C675" s="394" t="s">
        <v>149</v>
      </c>
      <c r="D675" s="394" t="s">
        <v>150</v>
      </c>
      <c r="E675" s="394" t="s">
        <v>151</v>
      </c>
      <c r="F675" s="197" t="s">
        <v>140</v>
      </c>
      <c r="G675" s="195"/>
      <c r="H675" s="195"/>
    </row>
    <row r="676" spans="2:8" x14ac:dyDescent="0.25">
      <c r="B676" s="198">
        <v>1</v>
      </c>
      <c r="C676" s="199" t="s">
        <v>135</v>
      </c>
      <c r="D676" s="46">
        <v>4732</v>
      </c>
      <c r="E676" s="2">
        <v>4477</v>
      </c>
      <c r="F676" s="58">
        <f>E676-D676</f>
        <v>-255</v>
      </c>
      <c r="G676" s="195"/>
      <c r="H676" s="195"/>
    </row>
    <row r="677" spans="2:8" x14ac:dyDescent="0.25">
      <c r="B677" s="198">
        <v>2</v>
      </c>
      <c r="C677" s="199" t="s">
        <v>112</v>
      </c>
      <c r="D677" s="46">
        <v>12841</v>
      </c>
      <c r="E677" s="2">
        <v>12559</v>
      </c>
      <c r="F677" s="58">
        <f t="shared" ref="F677:F700" si="68">E677-D677</f>
        <v>-282</v>
      </c>
      <c r="G677" s="195"/>
      <c r="H677" s="195"/>
    </row>
    <row r="678" spans="2:8" x14ac:dyDescent="0.25">
      <c r="B678" s="198">
        <v>3</v>
      </c>
      <c r="C678" s="199" t="s">
        <v>113</v>
      </c>
      <c r="D678" s="46">
        <v>11526</v>
      </c>
      <c r="E678" s="2">
        <v>11229</v>
      </c>
      <c r="F678" s="58">
        <f t="shared" si="68"/>
        <v>-297</v>
      </c>
      <c r="G678" s="195"/>
      <c r="H678" s="195"/>
    </row>
    <row r="679" spans="2:8" x14ac:dyDescent="0.25">
      <c r="B679" s="198">
        <v>4</v>
      </c>
      <c r="C679" s="199" t="s">
        <v>114</v>
      </c>
      <c r="D679" s="46">
        <v>13459</v>
      </c>
      <c r="E679" s="2">
        <v>13060</v>
      </c>
      <c r="F679" s="58">
        <f t="shared" si="68"/>
        <v>-399</v>
      </c>
      <c r="G679" s="195"/>
      <c r="H679" s="195"/>
    </row>
    <row r="680" spans="2:8" x14ac:dyDescent="0.25">
      <c r="B680" s="198">
        <v>5</v>
      </c>
      <c r="C680" s="199" t="s">
        <v>115</v>
      </c>
      <c r="D680" s="46">
        <v>8781</v>
      </c>
      <c r="E680" s="2">
        <v>8427</v>
      </c>
      <c r="F680" s="58">
        <f t="shared" si="68"/>
        <v>-354</v>
      </c>
      <c r="G680" s="195"/>
      <c r="H680" s="195"/>
    </row>
    <row r="681" spans="2:8" x14ac:dyDescent="0.25">
      <c r="B681" s="198">
        <v>6</v>
      </c>
      <c r="C681" s="199" t="s">
        <v>116</v>
      </c>
      <c r="D681" s="46">
        <v>5976</v>
      </c>
      <c r="E681" s="2">
        <v>5576</v>
      </c>
      <c r="F681" s="58">
        <f t="shared" si="68"/>
        <v>-400</v>
      </c>
      <c r="G681" s="195"/>
      <c r="H681" s="195"/>
    </row>
    <row r="682" spans="2:8" x14ac:dyDescent="0.25">
      <c r="B682" s="198">
        <v>7</v>
      </c>
      <c r="C682" s="199" t="s">
        <v>117</v>
      </c>
      <c r="D682" s="46">
        <v>8322</v>
      </c>
      <c r="E682" s="2">
        <v>7995</v>
      </c>
      <c r="F682" s="58">
        <f t="shared" si="68"/>
        <v>-327</v>
      </c>
      <c r="G682" s="195"/>
      <c r="H682" s="195"/>
    </row>
    <row r="683" spans="2:8" x14ac:dyDescent="0.25">
      <c r="B683" s="198">
        <v>8</v>
      </c>
      <c r="C683" s="199" t="s">
        <v>118</v>
      </c>
      <c r="D683" s="46">
        <v>2575</v>
      </c>
      <c r="E683" s="2">
        <v>2151</v>
      </c>
      <c r="F683" s="58">
        <f t="shared" si="68"/>
        <v>-424</v>
      </c>
      <c r="G683" s="195"/>
      <c r="H683" s="195"/>
    </row>
    <row r="684" spans="2:8" x14ac:dyDescent="0.25">
      <c r="B684" s="198">
        <v>9</v>
      </c>
      <c r="C684" s="199" t="s">
        <v>119</v>
      </c>
      <c r="D684" s="46">
        <v>12170</v>
      </c>
      <c r="E684" s="2">
        <v>11818</v>
      </c>
      <c r="F684" s="58">
        <f t="shared" si="68"/>
        <v>-352</v>
      </c>
      <c r="G684" s="195"/>
      <c r="H684" s="195"/>
    </row>
    <row r="685" spans="2:8" x14ac:dyDescent="0.25">
      <c r="B685" s="198">
        <v>10</v>
      </c>
      <c r="C685" s="199" t="s">
        <v>120</v>
      </c>
      <c r="D685" s="46">
        <v>9780</v>
      </c>
      <c r="E685" s="2">
        <v>9409</v>
      </c>
      <c r="F685" s="58">
        <f t="shared" si="68"/>
        <v>-371</v>
      </c>
      <c r="G685" s="195"/>
      <c r="H685" s="195"/>
    </row>
    <row r="686" spans="2:8" x14ac:dyDescent="0.25">
      <c r="B686" s="198">
        <v>11</v>
      </c>
      <c r="C686" s="199" t="s">
        <v>121</v>
      </c>
      <c r="D686" s="46">
        <v>6706</v>
      </c>
      <c r="E686" s="2">
        <v>6356</v>
      </c>
      <c r="F686" s="58">
        <f t="shared" si="68"/>
        <v>-350</v>
      </c>
      <c r="G686" s="195"/>
      <c r="H686" s="195"/>
    </row>
    <row r="687" spans="2:8" x14ac:dyDescent="0.25">
      <c r="B687" s="198">
        <v>12</v>
      </c>
      <c r="C687" s="199" t="s">
        <v>122</v>
      </c>
      <c r="D687" s="46">
        <v>3669</v>
      </c>
      <c r="E687" s="2">
        <v>3369</v>
      </c>
      <c r="F687" s="58">
        <f t="shared" si="68"/>
        <v>-300</v>
      </c>
      <c r="G687" s="195"/>
      <c r="H687" s="195"/>
    </row>
    <row r="688" spans="2:8" x14ac:dyDescent="0.25">
      <c r="B688" s="198">
        <v>13</v>
      </c>
      <c r="C688" s="199" t="s">
        <v>123</v>
      </c>
      <c r="D688" s="46">
        <v>12368</v>
      </c>
      <c r="E688" s="2">
        <v>12106</v>
      </c>
      <c r="F688" s="58">
        <f t="shared" si="68"/>
        <v>-262</v>
      </c>
      <c r="G688" s="195"/>
      <c r="H688" s="195"/>
    </row>
    <row r="689" spans="2:8" x14ac:dyDescent="0.25">
      <c r="B689" s="198">
        <v>14</v>
      </c>
      <c r="C689" s="199" t="s">
        <v>124</v>
      </c>
      <c r="D689" s="46">
        <v>20704</v>
      </c>
      <c r="E689" s="2">
        <v>20403</v>
      </c>
      <c r="F689" s="58">
        <f t="shared" si="68"/>
        <v>-301</v>
      </c>
      <c r="G689" s="195"/>
      <c r="H689" s="195"/>
    </row>
    <row r="690" spans="2:8" x14ac:dyDescent="0.25">
      <c r="B690" s="198">
        <v>15</v>
      </c>
      <c r="C690" s="199" t="s">
        <v>125</v>
      </c>
      <c r="D690" s="46">
        <v>15980</v>
      </c>
      <c r="E690" s="2">
        <v>15601</v>
      </c>
      <c r="F690" s="58">
        <f t="shared" si="68"/>
        <v>-379</v>
      </c>
      <c r="G690" s="195"/>
      <c r="H690" s="195"/>
    </row>
    <row r="691" spans="2:8" x14ac:dyDescent="0.25">
      <c r="B691" s="198">
        <v>16</v>
      </c>
      <c r="C691" s="199" t="s">
        <v>126</v>
      </c>
      <c r="D691" s="46">
        <v>19022</v>
      </c>
      <c r="E691" s="2">
        <v>18449</v>
      </c>
      <c r="F691" s="58">
        <f t="shared" si="68"/>
        <v>-573</v>
      </c>
      <c r="G691" s="195"/>
      <c r="H691" s="195"/>
    </row>
    <row r="692" spans="2:8" x14ac:dyDescent="0.25">
      <c r="B692" s="198">
        <v>17</v>
      </c>
      <c r="C692" s="199" t="s">
        <v>127</v>
      </c>
      <c r="D692" s="46">
        <v>14346</v>
      </c>
      <c r="E692" s="2">
        <v>13962</v>
      </c>
      <c r="F692" s="58">
        <f t="shared" si="68"/>
        <v>-384</v>
      </c>
      <c r="G692" s="195"/>
      <c r="H692" s="195"/>
    </row>
    <row r="693" spans="2:8" x14ac:dyDescent="0.25">
      <c r="B693" s="198">
        <v>18</v>
      </c>
      <c r="C693" s="199" t="s">
        <v>128</v>
      </c>
      <c r="D693" s="46">
        <v>18465</v>
      </c>
      <c r="E693" s="2">
        <v>18112</v>
      </c>
      <c r="F693" s="58">
        <f t="shared" si="68"/>
        <v>-353</v>
      </c>
      <c r="G693" s="195"/>
      <c r="H693" s="195"/>
    </row>
    <row r="694" spans="2:8" x14ac:dyDescent="0.25">
      <c r="B694" s="198">
        <v>19</v>
      </c>
      <c r="C694" s="199" t="s">
        <v>129</v>
      </c>
      <c r="D694" s="46">
        <v>20607</v>
      </c>
      <c r="E694" s="2">
        <v>20257</v>
      </c>
      <c r="F694" s="58">
        <f t="shared" si="68"/>
        <v>-350</v>
      </c>
      <c r="G694" s="195"/>
      <c r="H694" s="195"/>
    </row>
    <row r="695" spans="2:8" x14ac:dyDescent="0.25">
      <c r="B695" s="198">
        <v>20</v>
      </c>
      <c r="C695" s="199" t="s">
        <v>130</v>
      </c>
      <c r="D695" s="46">
        <v>11418</v>
      </c>
      <c r="E695" s="2">
        <v>11139</v>
      </c>
      <c r="F695" s="58">
        <f t="shared" si="68"/>
        <v>-279</v>
      </c>
      <c r="G695" s="195"/>
      <c r="H695" s="195"/>
    </row>
    <row r="696" spans="2:8" x14ac:dyDescent="0.25">
      <c r="B696" s="198">
        <v>21</v>
      </c>
      <c r="C696" s="200" t="s">
        <v>131</v>
      </c>
      <c r="D696" s="46">
        <v>2568</v>
      </c>
      <c r="E696" s="201">
        <v>2248</v>
      </c>
      <c r="F696" s="58">
        <f t="shared" si="68"/>
        <v>-320</v>
      </c>
      <c r="G696" s="195"/>
      <c r="H696" s="195"/>
    </row>
    <row r="697" spans="2:8" x14ac:dyDescent="0.25">
      <c r="B697" s="43">
        <v>22</v>
      </c>
      <c r="C697" s="48" t="s">
        <v>168</v>
      </c>
      <c r="D697" s="46">
        <v>6010</v>
      </c>
      <c r="E697" s="201">
        <v>5604</v>
      </c>
      <c r="F697" s="58">
        <f t="shared" si="68"/>
        <v>-406</v>
      </c>
      <c r="G697" s="195"/>
      <c r="H697" s="195"/>
    </row>
    <row r="698" spans="2:8" x14ac:dyDescent="0.25">
      <c r="B698" s="43">
        <v>23</v>
      </c>
      <c r="C698" s="48" t="s">
        <v>167</v>
      </c>
      <c r="D698" s="46">
        <v>5565</v>
      </c>
      <c r="E698" s="201">
        <v>5160</v>
      </c>
      <c r="F698" s="58">
        <f t="shared" si="68"/>
        <v>-405</v>
      </c>
      <c r="G698" s="195"/>
      <c r="H698" s="195"/>
    </row>
    <row r="699" spans="2:8" x14ac:dyDescent="0.25">
      <c r="B699" s="49">
        <v>24</v>
      </c>
      <c r="C699" s="48" t="s">
        <v>166</v>
      </c>
      <c r="D699" s="46">
        <v>1209</v>
      </c>
      <c r="E699" s="201">
        <v>815</v>
      </c>
      <c r="F699" s="58">
        <f t="shared" si="68"/>
        <v>-394</v>
      </c>
      <c r="G699" s="195"/>
      <c r="H699" s="195"/>
    </row>
    <row r="700" spans="2:8" x14ac:dyDescent="0.25">
      <c r="B700" s="202"/>
      <c r="C700" s="203" t="s">
        <v>29</v>
      </c>
      <c r="D700" s="54">
        <f>SUM(D676:D699)</f>
        <v>248799</v>
      </c>
      <c r="E700" s="54">
        <f>SUM(E675:E699)</f>
        <v>240282</v>
      </c>
      <c r="F700" s="204">
        <f t="shared" si="68"/>
        <v>-8517</v>
      </c>
      <c r="G700" s="195"/>
      <c r="H700" s="195"/>
    </row>
    <row r="701" spans="2:8" ht="13.5" customHeight="1" x14ac:dyDescent="0.25">
      <c r="B701" s="196"/>
      <c r="C701" s="196"/>
      <c r="D701" s="196"/>
      <c r="E701" s="195"/>
      <c r="F701" s="195"/>
      <c r="G701" s="195"/>
      <c r="H701" s="195"/>
    </row>
    <row r="702" spans="2:8" s="205" customFormat="1" ht="13.5" customHeight="1" x14ac:dyDescent="0.25">
      <c r="B702" s="434" t="s">
        <v>199</v>
      </c>
      <c r="C702" s="434"/>
      <c r="D702" s="434"/>
      <c r="E702" s="434"/>
      <c r="F702" s="434"/>
      <c r="G702" s="434"/>
      <c r="H702" s="434"/>
    </row>
    <row r="703" spans="2:8" ht="30" x14ac:dyDescent="0.25">
      <c r="B703" s="206" t="s">
        <v>39</v>
      </c>
      <c r="C703" s="206" t="s">
        <v>40</v>
      </c>
      <c r="D703" s="89" t="s">
        <v>261</v>
      </c>
      <c r="E703" s="206" t="s">
        <v>262</v>
      </c>
      <c r="F703" s="206" t="s">
        <v>306</v>
      </c>
      <c r="G703" s="206" t="s">
        <v>69</v>
      </c>
      <c r="H703" s="207" t="s">
        <v>200</v>
      </c>
    </row>
    <row r="704" spans="2:8" x14ac:dyDescent="0.25">
      <c r="B704" s="197">
        <v>1</v>
      </c>
      <c r="C704" s="197">
        <v>2</v>
      </c>
      <c r="D704" s="197">
        <v>3</v>
      </c>
      <c r="E704" s="197">
        <v>4</v>
      </c>
      <c r="F704" s="197">
        <v>5</v>
      </c>
      <c r="G704" s="197">
        <v>6</v>
      </c>
      <c r="H704" s="197">
        <v>7</v>
      </c>
    </row>
    <row r="705" spans="2:8" x14ac:dyDescent="0.25">
      <c r="B705" s="198">
        <v>1</v>
      </c>
      <c r="C705" s="199" t="s">
        <v>135</v>
      </c>
      <c r="D705" s="208">
        <f>D676*15000/100000</f>
        <v>709.8</v>
      </c>
      <c r="E705" s="3">
        <v>115.45033775614576</v>
      </c>
      <c r="F705" s="193">
        <v>655.22599845273169</v>
      </c>
      <c r="G705" s="193">
        <f>E705+F705</f>
        <v>770.6763362088775</v>
      </c>
      <c r="H705" s="156">
        <f t="shared" ref="H705:H725" si="69">G705/D705</f>
        <v>1.0857654778936003</v>
      </c>
    </row>
    <row r="706" spans="2:8" x14ac:dyDescent="0.25">
      <c r="B706" s="198">
        <v>2</v>
      </c>
      <c r="C706" s="199" t="s">
        <v>112</v>
      </c>
      <c r="D706" s="208">
        <f t="shared" ref="D706:D728" si="70">D677*15000/100000</f>
        <v>1926.15</v>
      </c>
      <c r="E706" s="3">
        <v>55.384633389768453</v>
      </c>
      <c r="F706" s="193">
        <v>1879.8718514091277</v>
      </c>
      <c r="G706" s="193">
        <f t="shared" ref="G706:G725" si="71">E706+F706</f>
        <v>1935.2564847988961</v>
      </c>
      <c r="H706" s="156">
        <f t="shared" si="69"/>
        <v>1.0047278170437899</v>
      </c>
    </row>
    <row r="707" spans="2:8" x14ac:dyDescent="0.25">
      <c r="B707" s="198">
        <v>3</v>
      </c>
      <c r="C707" s="199" t="s">
        <v>113</v>
      </c>
      <c r="D707" s="208">
        <f t="shared" si="70"/>
        <v>1728.9</v>
      </c>
      <c r="E707" s="3">
        <v>204.25848987657724</v>
      </c>
      <c r="F707" s="193">
        <v>1520.7122400434432</v>
      </c>
      <c r="G707" s="193">
        <f t="shared" si="71"/>
        <v>1724.9707299200204</v>
      </c>
      <c r="H707" s="156">
        <f t="shared" si="69"/>
        <v>0.9977273005494941</v>
      </c>
    </row>
    <row r="708" spans="2:8" x14ac:dyDescent="0.25">
      <c r="B708" s="198">
        <v>4</v>
      </c>
      <c r="C708" s="199" t="s">
        <v>114</v>
      </c>
      <c r="D708" s="208">
        <f t="shared" si="70"/>
        <v>2018.85</v>
      </c>
      <c r="E708" s="3">
        <v>101.15106500765438</v>
      </c>
      <c r="F708" s="193">
        <v>1926.0430119184482</v>
      </c>
      <c r="G708" s="193">
        <f t="shared" si="71"/>
        <v>2027.1940769261025</v>
      </c>
      <c r="H708" s="156">
        <f t="shared" si="69"/>
        <v>1.0041330841449849</v>
      </c>
    </row>
    <row r="709" spans="2:8" x14ac:dyDescent="0.25">
      <c r="B709" s="198">
        <v>5</v>
      </c>
      <c r="C709" s="199" t="s">
        <v>115</v>
      </c>
      <c r="D709" s="208">
        <f t="shared" si="70"/>
        <v>1317.15</v>
      </c>
      <c r="E709" s="3">
        <v>336.64305567178997</v>
      </c>
      <c r="F709" s="193">
        <v>1015.6558730610684</v>
      </c>
      <c r="G709" s="193">
        <f t="shared" si="71"/>
        <v>1352.2989287328583</v>
      </c>
      <c r="H709" s="156">
        <f t="shared" si="69"/>
        <v>1.0266855929338785</v>
      </c>
    </row>
    <row r="710" spans="2:8" x14ac:dyDescent="0.25">
      <c r="B710" s="198">
        <v>6</v>
      </c>
      <c r="C710" s="199" t="s">
        <v>116</v>
      </c>
      <c r="D710" s="208">
        <f t="shared" si="70"/>
        <v>896.4</v>
      </c>
      <c r="E710" s="3">
        <v>421.12734507168108</v>
      </c>
      <c r="F710" s="193">
        <v>750.71594408470526</v>
      </c>
      <c r="G710" s="193">
        <f t="shared" si="71"/>
        <v>1171.8432891563864</v>
      </c>
      <c r="H710" s="156">
        <f t="shared" si="69"/>
        <v>1.3072772078942285</v>
      </c>
    </row>
    <row r="711" spans="2:8" x14ac:dyDescent="0.25">
      <c r="B711" s="198">
        <v>7</v>
      </c>
      <c r="C711" s="199" t="s">
        <v>117</v>
      </c>
      <c r="D711" s="208">
        <f t="shared" si="70"/>
        <v>1248.3</v>
      </c>
      <c r="E711" s="3">
        <v>343.22096234730998</v>
      </c>
      <c r="F711" s="193">
        <v>1024.4659592385049</v>
      </c>
      <c r="G711" s="193">
        <f t="shared" si="71"/>
        <v>1367.6869215858148</v>
      </c>
      <c r="H711" s="156">
        <f t="shared" si="69"/>
        <v>1.0956396071343546</v>
      </c>
    </row>
    <row r="712" spans="2:8" x14ac:dyDescent="0.25">
      <c r="B712" s="198">
        <v>8</v>
      </c>
      <c r="C712" s="199" t="s">
        <v>118</v>
      </c>
      <c r="D712" s="208">
        <f t="shared" si="70"/>
        <v>386.25</v>
      </c>
      <c r="E712" s="3">
        <v>354.61904422541812</v>
      </c>
      <c r="F712" s="193">
        <v>143.43238195945369</v>
      </c>
      <c r="G712" s="193">
        <f t="shared" si="71"/>
        <v>498.05142618487184</v>
      </c>
      <c r="H712" s="156">
        <f t="shared" si="69"/>
        <v>1.28945353057572</v>
      </c>
    </row>
    <row r="713" spans="2:8" x14ac:dyDescent="0.25">
      <c r="B713" s="198">
        <v>9</v>
      </c>
      <c r="C713" s="199" t="s">
        <v>119</v>
      </c>
      <c r="D713" s="208">
        <f t="shared" si="70"/>
        <v>1825.5</v>
      </c>
      <c r="E713" s="3">
        <v>310.26179909119497</v>
      </c>
      <c r="F713" s="193">
        <v>1647.9538343520726</v>
      </c>
      <c r="G713" s="193">
        <f t="shared" si="71"/>
        <v>1958.2156334432675</v>
      </c>
      <c r="H713" s="156">
        <f t="shared" si="69"/>
        <v>1.072700976961527</v>
      </c>
    </row>
    <row r="714" spans="2:8" x14ac:dyDescent="0.25">
      <c r="B714" s="198">
        <v>10</v>
      </c>
      <c r="C714" s="199" t="s">
        <v>120</v>
      </c>
      <c r="D714" s="208">
        <f t="shared" si="70"/>
        <v>1467</v>
      </c>
      <c r="E714" s="3">
        <v>312.98517012038337</v>
      </c>
      <c r="F714" s="193">
        <v>1221.2681560216859</v>
      </c>
      <c r="G714" s="193">
        <f t="shared" si="71"/>
        <v>1534.2533261420692</v>
      </c>
      <c r="H714" s="156">
        <f t="shared" si="69"/>
        <v>1.0458441214329033</v>
      </c>
    </row>
    <row r="715" spans="2:8" x14ac:dyDescent="0.25">
      <c r="B715" s="198">
        <v>11</v>
      </c>
      <c r="C715" s="199" t="s">
        <v>121</v>
      </c>
      <c r="D715" s="208">
        <f t="shared" si="70"/>
        <v>1005.9</v>
      </c>
      <c r="E715" s="3">
        <v>81.546467406319564</v>
      </c>
      <c r="F715" s="193">
        <v>952.7164256904199</v>
      </c>
      <c r="G715" s="193">
        <f t="shared" si="71"/>
        <v>1034.2628930967394</v>
      </c>
      <c r="H715" s="156">
        <f t="shared" si="69"/>
        <v>1.0281965335488015</v>
      </c>
    </row>
    <row r="716" spans="2:8" x14ac:dyDescent="0.25">
      <c r="B716" s="198">
        <v>12</v>
      </c>
      <c r="C716" s="199" t="s">
        <v>122</v>
      </c>
      <c r="D716" s="208">
        <f t="shared" si="70"/>
        <v>550.35</v>
      </c>
      <c r="E716" s="3">
        <v>183.265839251448</v>
      </c>
      <c r="F716" s="193">
        <v>457.89860770376004</v>
      </c>
      <c r="G716" s="193">
        <f t="shared" si="71"/>
        <v>641.16444695520806</v>
      </c>
      <c r="H716" s="156">
        <f t="shared" si="69"/>
        <v>1.165012168538581</v>
      </c>
    </row>
    <row r="717" spans="2:8" x14ac:dyDescent="0.25">
      <c r="B717" s="198">
        <v>13</v>
      </c>
      <c r="C717" s="199" t="s">
        <v>123</v>
      </c>
      <c r="D717" s="208">
        <f t="shared" si="70"/>
        <v>1855.2</v>
      </c>
      <c r="E717" s="3">
        <v>155.87765533082762</v>
      </c>
      <c r="F717" s="193">
        <v>1934.4415548678198</v>
      </c>
      <c r="G717" s="193">
        <f t="shared" si="71"/>
        <v>2090.3192101986474</v>
      </c>
      <c r="H717" s="156">
        <f t="shared" si="69"/>
        <v>1.1267352362002196</v>
      </c>
    </row>
    <row r="718" spans="2:8" x14ac:dyDescent="0.25">
      <c r="B718" s="198">
        <v>14</v>
      </c>
      <c r="C718" s="199" t="s">
        <v>124</v>
      </c>
      <c r="D718" s="208">
        <f t="shared" si="70"/>
        <v>3105.6</v>
      </c>
      <c r="E718" s="3">
        <v>229.30145392566118</v>
      </c>
      <c r="F718" s="193">
        <v>3110.1308958008717</v>
      </c>
      <c r="G718" s="193">
        <f t="shared" si="71"/>
        <v>3339.4323497265327</v>
      </c>
      <c r="H718" s="156">
        <f t="shared" si="69"/>
        <v>1.0752937756718615</v>
      </c>
    </row>
    <row r="719" spans="2:8" x14ac:dyDescent="0.25">
      <c r="B719" s="198">
        <v>15</v>
      </c>
      <c r="C719" s="199" t="s">
        <v>125</v>
      </c>
      <c r="D719" s="208">
        <f t="shared" si="70"/>
        <v>2397</v>
      </c>
      <c r="E719" s="3">
        <v>277.71314073139962</v>
      </c>
      <c r="F719" s="193">
        <v>2360.9932413635934</v>
      </c>
      <c r="G719" s="193">
        <f t="shared" si="71"/>
        <v>2638.7063820949929</v>
      </c>
      <c r="H719" s="156">
        <f t="shared" si="69"/>
        <v>1.1008370388381281</v>
      </c>
    </row>
    <row r="720" spans="2:8" x14ac:dyDescent="0.25">
      <c r="B720" s="198">
        <v>16</v>
      </c>
      <c r="C720" s="199" t="s">
        <v>126</v>
      </c>
      <c r="D720" s="208">
        <f t="shared" si="70"/>
        <v>2853.3</v>
      </c>
      <c r="E720" s="3">
        <v>63.148319361235679</v>
      </c>
      <c r="F720" s="193">
        <v>3168.2416698149905</v>
      </c>
      <c r="G720" s="193">
        <f t="shared" si="71"/>
        <v>3231.3899891762262</v>
      </c>
      <c r="H720" s="156">
        <f t="shared" si="69"/>
        <v>1.1325097217874833</v>
      </c>
    </row>
    <row r="721" spans="2:8" x14ac:dyDescent="0.25">
      <c r="B721" s="198">
        <v>17</v>
      </c>
      <c r="C721" s="199" t="s">
        <v>127</v>
      </c>
      <c r="D721" s="208">
        <f t="shared" si="70"/>
        <v>2151.9</v>
      </c>
      <c r="E721" s="3">
        <v>143.37946604554617</v>
      </c>
      <c r="F721" s="193">
        <v>2023.3344172236598</v>
      </c>
      <c r="G721" s="193">
        <f t="shared" si="71"/>
        <v>2166.7138832692058</v>
      </c>
      <c r="H721" s="156">
        <f t="shared" si="69"/>
        <v>1.0068840946462223</v>
      </c>
    </row>
    <row r="722" spans="2:8" x14ac:dyDescent="0.25">
      <c r="B722" s="198">
        <v>18</v>
      </c>
      <c r="C722" s="199" t="s">
        <v>128</v>
      </c>
      <c r="D722" s="208">
        <f t="shared" si="70"/>
        <v>2769.75</v>
      </c>
      <c r="E722" s="3">
        <v>57.010211410534907</v>
      </c>
      <c r="F722" s="193">
        <v>2773.2659026385718</v>
      </c>
      <c r="G722" s="193">
        <f t="shared" si="71"/>
        <v>2830.2761140491066</v>
      </c>
      <c r="H722" s="156">
        <f t="shared" si="69"/>
        <v>1.0218525549414592</v>
      </c>
    </row>
    <row r="723" spans="2:8" x14ac:dyDescent="0.25">
      <c r="B723" s="198">
        <v>19</v>
      </c>
      <c r="C723" s="199" t="s">
        <v>129</v>
      </c>
      <c r="D723" s="208">
        <f t="shared" si="70"/>
        <v>3091.05</v>
      </c>
      <c r="E723" s="3">
        <v>126.30573778287629</v>
      </c>
      <c r="F723" s="193">
        <v>2835.7848611025424</v>
      </c>
      <c r="G723" s="193">
        <f t="shared" si="71"/>
        <v>2962.0905988854188</v>
      </c>
      <c r="H723" s="156">
        <f t="shared" si="69"/>
        <v>0.95827974276877392</v>
      </c>
    </row>
    <row r="724" spans="2:8" x14ac:dyDescent="0.25">
      <c r="B724" s="198">
        <v>20</v>
      </c>
      <c r="C724" s="199" t="s">
        <v>130</v>
      </c>
      <c r="D724" s="208">
        <f t="shared" si="70"/>
        <v>1712.7</v>
      </c>
      <c r="E724" s="3">
        <v>27.941720100947066</v>
      </c>
      <c r="F724" s="193">
        <v>1676.9852063617745</v>
      </c>
      <c r="G724" s="193">
        <f t="shared" si="71"/>
        <v>1704.9269264627217</v>
      </c>
      <c r="H724" s="156">
        <f t="shared" si="69"/>
        <v>0.99546150899907848</v>
      </c>
    </row>
    <row r="725" spans="2:8" x14ac:dyDescent="0.25">
      <c r="B725" s="209">
        <v>21</v>
      </c>
      <c r="C725" s="200" t="s">
        <v>131</v>
      </c>
      <c r="D725" s="208">
        <f t="shared" si="70"/>
        <v>385.2</v>
      </c>
      <c r="E725" s="208">
        <v>114.72125215901312</v>
      </c>
      <c r="F725" s="208">
        <v>275.95998473148006</v>
      </c>
      <c r="G725" s="193">
        <f t="shared" si="71"/>
        <v>390.68123689049321</v>
      </c>
      <c r="H725" s="156">
        <f t="shared" si="69"/>
        <v>1.0142295869431288</v>
      </c>
    </row>
    <row r="726" spans="2:8" x14ac:dyDescent="0.25">
      <c r="B726" s="43">
        <v>22</v>
      </c>
      <c r="C726" s="48" t="s">
        <v>168</v>
      </c>
      <c r="D726" s="208">
        <f t="shared" si="70"/>
        <v>901.5</v>
      </c>
      <c r="E726" s="208">
        <v>104.33</v>
      </c>
      <c r="F726" s="208">
        <v>796.95</v>
      </c>
      <c r="G726" s="193">
        <f t="shared" ref="G726:G729" si="72">E726+F726</f>
        <v>901.28000000000009</v>
      </c>
      <c r="H726" s="156">
        <f t="shared" ref="H726:H729" si="73">G726/D726</f>
        <v>0.99975596228508057</v>
      </c>
    </row>
    <row r="727" spans="2:8" x14ac:dyDescent="0.25">
      <c r="B727" s="43">
        <v>23</v>
      </c>
      <c r="C727" s="48" t="s">
        <v>167</v>
      </c>
      <c r="D727" s="208">
        <f t="shared" si="70"/>
        <v>834.75</v>
      </c>
      <c r="E727" s="208">
        <v>26.729999999999947</v>
      </c>
      <c r="F727" s="208">
        <v>646.93333333333339</v>
      </c>
      <c r="G727" s="193">
        <f t="shared" si="72"/>
        <v>673.6633333333333</v>
      </c>
      <c r="H727" s="156">
        <f t="shared" si="73"/>
        <v>0.80702405909953079</v>
      </c>
    </row>
    <row r="728" spans="2:8" x14ac:dyDescent="0.25">
      <c r="B728" s="49">
        <v>24</v>
      </c>
      <c r="C728" s="48" t="s">
        <v>166</v>
      </c>
      <c r="D728" s="208">
        <f t="shared" si="70"/>
        <v>181.35</v>
      </c>
      <c r="E728" s="208">
        <v>0</v>
      </c>
      <c r="F728" s="208">
        <v>161.35</v>
      </c>
      <c r="G728" s="193">
        <f t="shared" si="72"/>
        <v>161.35</v>
      </c>
      <c r="H728" s="156">
        <f t="shared" si="73"/>
        <v>0.88971601874827677</v>
      </c>
    </row>
    <row r="729" spans="2:8" x14ac:dyDescent="0.25">
      <c r="B729" s="202"/>
      <c r="C729" s="210" t="s">
        <v>29</v>
      </c>
      <c r="D729" s="211">
        <f>SUM(D704:D728)</f>
        <v>37322.849999999991</v>
      </c>
      <c r="E729" s="211">
        <f t="shared" ref="E729:F729" si="74">SUM(E704:E728)</f>
        <v>4150.3731660637322</v>
      </c>
      <c r="F729" s="211">
        <f t="shared" si="74"/>
        <v>34965.331351174063</v>
      </c>
      <c r="G729" s="212">
        <f t="shared" si="72"/>
        <v>39115.704517237798</v>
      </c>
      <c r="H729" s="213">
        <f t="shared" si="73"/>
        <v>1.0480363776409842</v>
      </c>
    </row>
    <row r="730" spans="2:8" x14ac:dyDescent="0.25">
      <c r="B730" s="214"/>
      <c r="C730" s="215"/>
      <c r="D730" s="216"/>
      <c r="E730" s="216"/>
      <c r="F730" s="217"/>
      <c r="G730" s="218"/>
      <c r="H730" s="65"/>
    </row>
    <row r="731" spans="2:8" ht="34.5" customHeight="1" x14ac:dyDescent="0.25">
      <c r="B731" s="448" t="s">
        <v>263</v>
      </c>
      <c r="C731" s="416"/>
      <c r="D731" s="416"/>
      <c r="E731" s="416"/>
      <c r="F731" s="416"/>
      <c r="G731" s="195"/>
      <c r="H731" s="195"/>
    </row>
    <row r="732" spans="2:8" ht="13.5" customHeight="1" x14ac:dyDescent="0.25">
      <c r="B732" s="219"/>
      <c r="C732" s="219"/>
      <c r="D732" s="219"/>
      <c r="E732" s="219"/>
      <c r="F732" s="220"/>
      <c r="G732" s="195"/>
      <c r="H732" s="195"/>
    </row>
    <row r="733" spans="2:8" s="35" customFormat="1" ht="33" customHeight="1" x14ac:dyDescent="0.2">
      <c r="B733" s="206" t="s">
        <v>39</v>
      </c>
      <c r="C733" s="206" t="s">
        <v>40</v>
      </c>
      <c r="D733" s="89" t="s">
        <v>307</v>
      </c>
      <c r="E733" s="206" t="s">
        <v>71</v>
      </c>
      <c r="F733" s="206" t="s">
        <v>72</v>
      </c>
      <c r="G733" s="221"/>
      <c r="H733" s="35" t="s">
        <v>15</v>
      </c>
    </row>
    <row r="734" spans="2:8" x14ac:dyDescent="0.25">
      <c r="B734" s="197">
        <v>1</v>
      </c>
      <c r="C734" s="197">
        <v>2</v>
      </c>
      <c r="D734" s="197">
        <v>3</v>
      </c>
      <c r="E734" s="197">
        <v>5</v>
      </c>
      <c r="F734" s="197">
        <v>6</v>
      </c>
      <c r="G734" s="222"/>
    </row>
    <row r="735" spans="2:8" x14ac:dyDescent="0.25">
      <c r="B735" s="45">
        <v>1</v>
      </c>
      <c r="C735" s="66" t="s">
        <v>135</v>
      </c>
      <c r="D735" s="208">
        <f>D705</f>
        <v>709.8</v>
      </c>
      <c r="E735" s="117">
        <v>634.80000000000007</v>
      </c>
      <c r="F735" s="223">
        <f t="shared" ref="F735:F759" si="75">E735/D735</f>
        <v>0.89433643279797137</v>
      </c>
      <c r="G735" s="224"/>
    </row>
    <row r="736" spans="2:8" x14ac:dyDescent="0.25">
      <c r="B736" s="45">
        <v>2</v>
      </c>
      <c r="C736" s="66" t="s">
        <v>112</v>
      </c>
      <c r="D736" s="208">
        <f t="shared" ref="D736:D759" si="76">D706</f>
        <v>1926.15</v>
      </c>
      <c r="E736" s="117">
        <v>1836.1499999999999</v>
      </c>
      <c r="F736" s="223">
        <f t="shared" si="75"/>
        <v>0.95327466708200281</v>
      </c>
      <c r="G736" s="224"/>
    </row>
    <row r="737" spans="2:7" x14ac:dyDescent="0.25">
      <c r="B737" s="45">
        <v>3</v>
      </c>
      <c r="C737" s="66" t="s">
        <v>113</v>
      </c>
      <c r="D737" s="208">
        <f t="shared" si="76"/>
        <v>1728.9</v>
      </c>
      <c r="E737" s="117">
        <v>1616.3999999999999</v>
      </c>
      <c r="F737" s="223">
        <f t="shared" si="75"/>
        <v>0.93492972410203001</v>
      </c>
      <c r="G737" s="224"/>
    </row>
    <row r="738" spans="2:7" x14ac:dyDescent="0.25">
      <c r="B738" s="45">
        <v>4</v>
      </c>
      <c r="C738" s="66" t="s">
        <v>114</v>
      </c>
      <c r="D738" s="208">
        <f t="shared" si="76"/>
        <v>2018.85</v>
      </c>
      <c r="E738" s="117">
        <v>1928.85</v>
      </c>
      <c r="F738" s="223">
        <f t="shared" si="75"/>
        <v>0.95542016494538973</v>
      </c>
      <c r="G738" s="224"/>
    </row>
    <row r="739" spans="2:7" x14ac:dyDescent="0.25">
      <c r="B739" s="45">
        <v>5</v>
      </c>
      <c r="C739" s="66" t="s">
        <v>115</v>
      </c>
      <c r="D739" s="208">
        <f t="shared" si="76"/>
        <v>1317.15</v>
      </c>
      <c r="E739" s="117">
        <v>1084.6500000000001</v>
      </c>
      <c r="F739" s="223">
        <f t="shared" si="75"/>
        <v>0.82348251907527614</v>
      </c>
      <c r="G739" s="224"/>
    </row>
    <row r="740" spans="2:7" x14ac:dyDescent="0.25">
      <c r="B740" s="45">
        <v>6</v>
      </c>
      <c r="C740" s="66" t="s">
        <v>116</v>
      </c>
      <c r="D740" s="208">
        <f t="shared" si="76"/>
        <v>896.4</v>
      </c>
      <c r="E740" s="172">
        <v>806.40000000000009</v>
      </c>
      <c r="F740" s="225">
        <f t="shared" si="75"/>
        <v>0.89959839357429727</v>
      </c>
      <c r="G740" s="224"/>
    </row>
    <row r="741" spans="2:7" x14ac:dyDescent="0.25">
      <c r="B741" s="45">
        <v>7</v>
      </c>
      <c r="C741" s="66" t="s">
        <v>117</v>
      </c>
      <c r="D741" s="208">
        <f t="shared" si="76"/>
        <v>1248.3</v>
      </c>
      <c r="E741" s="172">
        <v>1158.3</v>
      </c>
      <c r="F741" s="225">
        <f t="shared" si="75"/>
        <v>0.92790194664744052</v>
      </c>
      <c r="G741" s="224"/>
    </row>
    <row r="742" spans="2:7" x14ac:dyDescent="0.25">
      <c r="B742" s="45">
        <v>8</v>
      </c>
      <c r="C742" s="66" t="s">
        <v>118</v>
      </c>
      <c r="D742" s="208">
        <f t="shared" si="76"/>
        <v>386.25</v>
      </c>
      <c r="E742" s="172">
        <v>281.25</v>
      </c>
      <c r="F742" s="225">
        <f t="shared" si="75"/>
        <v>0.72815533980582525</v>
      </c>
      <c r="G742" s="224"/>
    </row>
    <row r="743" spans="2:7" x14ac:dyDescent="0.25">
      <c r="B743" s="45">
        <v>9</v>
      </c>
      <c r="C743" s="66" t="s">
        <v>119</v>
      </c>
      <c r="D743" s="208">
        <f t="shared" si="76"/>
        <v>1825.5</v>
      </c>
      <c r="E743" s="172">
        <v>1765.5000000000002</v>
      </c>
      <c r="F743" s="225">
        <f t="shared" si="75"/>
        <v>0.96713229252259669</v>
      </c>
      <c r="G743" s="224"/>
    </row>
    <row r="744" spans="2:7" x14ac:dyDescent="0.25">
      <c r="B744" s="45">
        <v>10</v>
      </c>
      <c r="C744" s="66" t="s">
        <v>120</v>
      </c>
      <c r="D744" s="208">
        <f t="shared" si="76"/>
        <v>1467</v>
      </c>
      <c r="E744" s="172">
        <v>1377</v>
      </c>
      <c r="F744" s="225">
        <f t="shared" si="75"/>
        <v>0.93865030674846628</v>
      </c>
      <c r="G744" s="224"/>
    </row>
    <row r="745" spans="2:7" x14ac:dyDescent="0.25">
      <c r="B745" s="45">
        <v>11</v>
      </c>
      <c r="C745" s="66" t="s">
        <v>121</v>
      </c>
      <c r="D745" s="208">
        <f t="shared" si="76"/>
        <v>1005.9</v>
      </c>
      <c r="E745" s="172">
        <v>915.90000000000009</v>
      </c>
      <c r="F745" s="225">
        <f t="shared" si="75"/>
        <v>0.91052788547569352</v>
      </c>
      <c r="G745" s="224"/>
    </row>
    <row r="746" spans="2:7" x14ac:dyDescent="0.25">
      <c r="B746" s="45">
        <v>12</v>
      </c>
      <c r="C746" s="66" t="s">
        <v>122</v>
      </c>
      <c r="D746" s="208">
        <f t="shared" si="76"/>
        <v>550.35</v>
      </c>
      <c r="E746" s="172">
        <v>505.34999999999997</v>
      </c>
      <c r="F746" s="225">
        <f t="shared" si="75"/>
        <v>0.91823385118560907</v>
      </c>
      <c r="G746" s="224"/>
    </row>
    <row r="747" spans="2:7" x14ac:dyDescent="0.25">
      <c r="B747" s="45">
        <v>13</v>
      </c>
      <c r="C747" s="66" t="s">
        <v>123</v>
      </c>
      <c r="D747" s="208">
        <f t="shared" si="76"/>
        <v>1855.2</v>
      </c>
      <c r="E747" s="117">
        <v>1795.1999999999998</v>
      </c>
      <c r="F747" s="223">
        <f t="shared" si="75"/>
        <v>0.96765847347994816</v>
      </c>
      <c r="G747" s="224"/>
    </row>
    <row r="748" spans="2:7" x14ac:dyDescent="0.25">
      <c r="B748" s="45">
        <v>14</v>
      </c>
      <c r="C748" s="66" t="s">
        <v>124</v>
      </c>
      <c r="D748" s="208">
        <f t="shared" si="76"/>
        <v>3105.6</v>
      </c>
      <c r="E748" s="117">
        <v>3015.6</v>
      </c>
      <c r="F748" s="223">
        <f t="shared" si="75"/>
        <v>0.97102009273570322</v>
      </c>
      <c r="G748" s="224"/>
    </row>
    <row r="749" spans="2:7" x14ac:dyDescent="0.25">
      <c r="B749" s="45">
        <v>15</v>
      </c>
      <c r="C749" s="66" t="s">
        <v>125</v>
      </c>
      <c r="D749" s="208">
        <f t="shared" si="76"/>
        <v>2397</v>
      </c>
      <c r="E749" s="117">
        <v>2292</v>
      </c>
      <c r="F749" s="223">
        <f t="shared" si="75"/>
        <v>0.95619524405506884</v>
      </c>
      <c r="G749" s="224"/>
    </row>
    <row r="750" spans="2:7" x14ac:dyDescent="0.25">
      <c r="B750" s="45">
        <v>16</v>
      </c>
      <c r="C750" s="66" t="s">
        <v>126</v>
      </c>
      <c r="D750" s="208">
        <f t="shared" si="76"/>
        <v>2853.3</v>
      </c>
      <c r="E750" s="117">
        <v>2928.3</v>
      </c>
      <c r="F750" s="223">
        <f t="shared" si="75"/>
        <v>1.0262853538008621</v>
      </c>
      <c r="G750" s="224"/>
    </row>
    <row r="751" spans="2:7" x14ac:dyDescent="0.25">
      <c r="B751" s="45">
        <v>17</v>
      </c>
      <c r="C751" s="66" t="s">
        <v>127</v>
      </c>
      <c r="D751" s="208">
        <f t="shared" si="76"/>
        <v>2151.9</v>
      </c>
      <c r="E751" s="117">
        <v>2041.8</v>
      </c>
      <c r="F751" s="223">
        <f t="shared" si="75"/>
        <v>0.94883591244946319</v>
      </c>
      <c r="G751" s="224"/>
    </row>
    <row r="752" spans="2:7" x14ac:dyDescent="0.25">
      <c r="B752" s="45">
        <v>18</v>
      </c>
      <c r="C752" s="66" t="s">
        <v>128</v>
      </c>
      <c r="D752" s="208">
        <f t="shared" si="76"/>
        <v>2769.75</v>
      </c>
      <c r="E752" s="117">
        <v>2784.75</v>
      </c>
      <c r="F752" s="223">
        <f t="shared" si="75"/>
        <v>1.0054156512320607</v>
      </c>
      <c r="G752" s="224"/>
    </row>
    <row r="753" spans="2:8" x14ac:dyDescent="0.25">
      <c r="B753" s="45">
        <v>19</v>
      </c>
      <c r="C753" s="66" t="s">
        <v>129</v>
      </c>
      <c r="D753" s="208">
        <f t="shared" si="76"/>
        <v>3091.05</v>
      </c>
      <c r="E753" s="117">
        <v>2986.05</v>
      </c>
      <c r="F753" s="223">
        <f t="shared" si="75"/>
        <v>0.96603096035327807</v>
      </c>
      <c r="G753" s="224"/>
    </row>
    <row r="754" spans="2:8" x14ac:dyDescent="0.25">
      <c r="B754" s="45">
        <v>20</v>
      </c>
      <c r="C754" s="66" t="s">
        <v>130</v>
      </c>
      <c r="D754" s="208">
        <f t="shared" si="76"/>
        <v>1712.7</v>
      </c>
      <c r="E754" s="117">
        <v>1652.6999999999998</v>
      </c>
      <c r="F754" s="223">
        <f t="shared" si="75"/>
        <v>0.96496759502539842</v>
      </c>
      <c r="G754" s="224"/>
    </row>
    <row r="755" spans="2:8" x14ac:dyDescent="0.25">
      <c r="B755" s="45">
        <v>21</v>
      </c>
      <c r="C755" s="226" t="s">
        <v>131</v>
      </c>
      <c r="D755" s="208">
        <f t="shared" si="76"/>
        <v>385.2</v>
      </c>
      <c r="E755" s="227">
        <v>325.2</v>
      </c>
      <c r="F755" s="223">
        <f t="shared" si="75"/>
        <v>0.84423676012461057</v>
      </c>
      <c r="G755" s="228"/>
    </row>
    <row r="756" spans="2:8" x14ac:dyDescent="0.25">
      <c r="B756" s="43">
        <v>22</v>
      </c>
      <c r="C756" s="48" t="s">
        <v>168</v>
      </c>
      <c r="D756" s="208">
        <f t="shared" si="76"/>
        <v>901.5</v>
      </c>
      <c r="E756" s="227">
        <v>796.50000000000011</v>
      </c>
      <c r="F756" s="223">
        <f t="shared" si="75"/>
        <v>0.88352745424292856</v>
      </c>
      <c r="G756" s="228"/>
    </row>
    <row r="757" spans="2:8" x14ac:dyDescent="0.25">
      <c r="B757" s="43">
        <v>23</v>
      </c>
      <c r="C757" s="48" t="s">
        <v>167</v>
      </c>
      <c r="D757" s="208">
        <f t="shared" si="76"/>
        <v>834.75</v>
      </c>
      <c r="E757" s="227">
        <v>624.75</v>
      </c>
      <c r="F757" s="223">
        <f t="shared" si="75"/>
        <v>0.74842767295597479</v>
      </c>
      <c r="G757" s="228"/>
    </row>
    <row r="758" spans="2:8" x14ac:dyDescent="0.25">
      <c r="B758" s="49">
        <v>24</v>
      </c>
      <c r="C758" s="48" t="s">
        <v>166</v>
      </c>
      <c r="D758" s="208">
        <f t="shared" si="76"/>
        <v>181.35</v>
      </c>
      <c r="E758" s="227">
        <v>121.35</v>
      </c>
      <c r="F758" s="223">
        <f t="shared" si="75"/>
        <v>0.66914805624483042</v>
      </c>
      <c r="G758" s="228"/>
    </row>
    <row r="759" spans="2:8" x14ac:dyDescent="0.25">
      <c r="B759" s="229"/>
      <c r="C759" s="230" t="s">
        <v>29</v>
      </c>
      <c r="D759" s="208">
        <f t="shared" si="76"/>
        <v>37322.849999999991</v>
      </c>
      <c r="E759" s="163">
        <f>SUM(E734:E758)</f>
        <v>35279.749999999985</v>
      </c>
      <c r="F759" s="231">
        <f t="shared" si="75"/>
        <v>0.94525873560030904</v>
      </c>
      <c r="G759" s="228"/>
    </row>
    <row r="760" spans="2:8" ht="13.5" customHeight="1" x14ac:dyDescent="0.25">
      <c r="B760" s="232"/>
      <c r="C760" s="233"/>
      <c r="D760" s="216"/>
      <c r="E760" s="168"/>
      <c r="F760" s="234"/>
      <c r="G760" s="228"/>
    </row>
    <row r="761" spans="2:8" ht="13.5" customHeight="1" x14ac:dyDescent="0.25">
      <c r="B761" s="416" t="s">
        <v>73</v>
      </c>
      <c r="C761" s="416"/>
      <c r="D761" s="416"/>
      <c r="E761" s="416"/>
      <c r="F761" s="416"/>
      <c r="G761" s="416"/>
      <c r="H761" s="195"/>
    </row>
    <row r="762" spans="2:8" ht="13.5" customHeight="1" x14ac:dyDescent="0.25">
      <c r="B762" s="434" t="s">
        <v>264</v>
      </c>
      <c r="C762" s="434"/>
      <c r="D762" s="434"/>
      <c r="E762" s="434"/>
      <c r="F762" s="434"/>
      <c r="G762" s="434"/>
      <c r="H762" s="195"/>
    </row>
    <row r="763" spans="2:8" s="132" customFormat="1" ht="45" x14ac:dyDescent="0.2">
      <c r="B763" s="235" t="s">
        <v>39</v>
      </c>
      <c r="C763" s="235" t="s">
        <v>40</v>
      </c>
      <c r="D763" s="116" t="s">
        <v>256</v>
      </c>
      <c r="E763" s="235" t="s">
        <v>70</v>
      </c>
      <c r="F763" s="235" t="s">
        <v>265</v>
      </c>
      <c r="G763" s="236" t="s">
        <v>266</v>
      </c>
      <c r="H763" s="237"/>
    </row>
    <row r="764" spans="2:8" x14ac:dyDescent="0.25">
      <c r="B764" s="197">
        <v>1</v>
      </c>
      <c r="C764" s="197">
        <v>2</v>
      </c>
      <c r="D764" s="197">
        <v>3</v>
      </c>
      <c r="E764" s="197">
        <v>4</v>
      </c>
      <c r="F764" s="197">
        <v>5</v>
      </c>
      <c r="G764" s="197">
        <v>6</v>
      </c>
      <c r="H764" s="238"/>
    </row>
    <row r="765" spans="2:8" ht="14.25" customHeight="1" x14ac:dyDescent="0.25">
      <c r="B765" s="45">
        <v>1</v>
      </c>
      <c r="C765" s="239" t="s">
        <v>135</v>
      </c>
      <c r="D765" s="208">
        <f>D705</f>
        <v>709.8</v>
      </c>
      <c r="E765" s="137">
        <f>G705</f>
        <v>770.6763362088775</v>
      </c>
      <c r="F765" s="137">
        <v>135.87633620887743</v>
      </c>
      <c r="G765" s="223">
        <f>F765/D765</f>
        <v>0.19142904509562897</v>
      </c>
      <c r="H765" s="240"/>
    </row>
    <row r="766" spans="2:8" ht="13.5" customHeight="1" x14ac:dyDescent="0.25">
      <c r="B766" s="45">
        <v>2</v>
      </c>
      <c r="C766" s="239" t="s">
        <v>112</v>
      </c>
      <c r="D766" s="208">
        <f t="shared" ref="D766:D789" si="77">D706</f>
        <v>1926.15</v>
      </c>
      <c r="E766" s="137">
        <f t="shared" ref="E766:E789" si="78">G706</f>
        <v>1935.2564847988961</v>
      </c>
      <c r="F766" s="137">
        <v>99.106484798896332</v>
      </c>
      <c r="G766" s="223">
        <f t="shared" ref="G766:G789" si="79">F766/D766</f>
        <v>5.1453149961787153E-2</v>
      </c>
      <c r="H766" s="240"/>
    </row>
    <row r="767" spans="2:8" ht="13.5" customHeight="1" x14ac:dyDescent="0.25">
      <c r="B767" s="45">
        <v>3</v>
      </c>
      <c r="C767" s="239" t="s">
        <v>113</v>
      </c>
      <c r="D767" s="208">
        <f t="shared" si="77"/>
        <v>1728.9</v>
      </c>
      <c r="E767" s="137">
        <f t="shared" si="78"/>
        <v>1724.9707299200204</v>
      </c>
      <c r="F767" s="137">
        <v>108.57072992002065</v>
      </c>
      <c r="G767" s="223">
        <f t="shared" si="79"/>
        <v>6.2797576447464074E-2</v>
      </c>
      <c r="H767" s="240"/>
    </row>
    <row r="768" spans="2:8" ht="13.5" customHeight="1" x14ac:dyDescent="0.25">
      <c r="B768" s="45">
        <v>4</v>
      </c>
      <c r="C768" s="239" t="s">
        <v>114</v>
      </c>
      <c r="D768" s="208">
        <f t="shared" si="77"/>
        <v>2018.85</v>
      </c>
      <c r="E768" s="137">
        <f t="shared" si="78"/>
        <v>2027.1940769261025</v>
      </c>
      <c r="F768" s="137">
        <v>98.344076926102815</v>
      </c>
      <c r="G768" s="223">
        <f t="shared" si="79"/>
        <v>4.8712919199595223E-2</v>
      </c>
      <c r="H768" s="240"/>
    </row>
    <row r="769" spans="2:9" ht="13.5" customHeight="1" x14ac:dyDescent="0.25">
      <c r="B769" s="45">
        <v>5</v>
      </c>
      <c r="C769" s="239" t="s">
        <v>115</v>
      </c>
      <c r="D769" s="208">
        <f t="shared" si="77"/>
        <v>1317.15</v>
      </c>
      <c r="E769" s="137">
        <f t="shared" si="78"/>
        <v>1352.2989287328583</v>
      </c>
      <c r="F769" s="137">
        <v>267.64892873285834</v>
      </c>
      <c r="G769" s="223">
        <f t="shared" si="79"/>
        <v>0.20320307385860253</v>
      </c>
      <c r="H769" s="240"/>
    </row>
    <row r="770" spans="2:9" ht="13.5" customHeight="1" x14ac:dyDescent="0.25">
      <c r="B770" s="45">
        <v>6</v>
      </c>
      <c r="C770" s="239" t="s">
        <v>116</v>
      </c>
      <c r="D770" s="208">
        <f t="shared" si="77"/>
        <v>896.4</v>
      </c>
      <c r="E770" s="137">
        <f t="shared" si="78"/>
        <v>1171.8432891563864</v>
      </c>
      <c r="F770" s="137">
        <v>365.4432891563863</v>
      </c>
      <c r="G770" s="223">
        <f t="shared" si="79"/>
        <v>0.40767881431993119</v>
      </c>
      <c r="H770" s="240"/>
    </row>
    <row r="771" spans="2:9" ht="13.5" customHeight="1" x14ac:dyDescent="0.25">
      <c r="B771" s="45">
        <v>7</v>
      </c>
      <c r="C771" s="239" t="s">
        <v>117</v>
      </c>
      <c r="D771" s="208">
        <f t="shared" si="77"/>
        <v>1248.3</v>
      </c>
      <c r="E771" s="137">
        <f t="shared" si="78"/>
        <v>1367.6869215858148</v>
      </c>
      <c r="F771" s="137">
        <v>209.38692158581495</v>
      </c>
      <c r="G771" s="223">
        <f t="shared" si="79"/>
        <v>0.16773766048691416</v>
      </c>
      <c r="H771" s="240"/>
    </row>
    <row r="772" spans="2:9" ht="13.5" customHeight="1" x14ac:dyDescent="0.25">
      <c r="B772" s="45">
        <v>8</v>
      </c>
      <c r="C772" s="239" t="s">
        <v>118</v>
      </c>
      <c r="D772" s="208">
        <f t="shared" si="77"/>
        <v>386.25</v>
      </c>
      <c r="E772" s="137">
        <f t="shared" si="78"/>
        <v>498.05142618487184</v>
      </c>
      <c r="F772" s="137">
        <v>216.80142618487181</v>
      </c>
      <c r="G772" s="223">
        <f t="shared" si="79"/>
        <v>0.56129819076989462</v>
      </c>
      <c r="H772" s="240"/>
    </row>
    <row r="773" spans="2:9" ht="13.5" customHeight="1" x14ac:dyDescent="0.25">
      <c r="B773" s="45">
        <v>9</v>
      </c>
      <c r="C773" s="239" t="s">
        <v>119</v>
      </c>
      <c r="D773" s="208">
        <f t="shared" si="77"/>
        <v>1825.5</v>
      </c>
      <c r="E773" s="137">
        <f t="shared" si="78"/>
        <v>1958.2156334432675</v>
      </c>
      <c r="F773" s="137">
        <v>192.71563344326756</v>
      </c>
      <c r="G773" s="223">
        <f t="shared" si="79"/>
        <v>0.10556868443893047</v>
      </c>
      <c r="H773" s="240"/>
    </row>
    <row r="774" spans="2:9" ht="13.5" customHeight="1" x14ac:dyDescent="0.25">
      <c r="B774" s="45">
        <v>10</v>
      </c>
      <c r="C774" s="239" t="s">
        <v>120</v>
      </c>
      <c r="D774" s="208">
        <f t="shared" si="77"/>
        <v>1467</v>
      </c>
      <c r="E774" s="137">
        <f t="shared" si="78"/>
        <v>1534.2533261420692</v>
      </c>
      <c r="F774" s="137">
        <v>157.25332614206928</v>
      </c>
      <c r="G774" s="223">
        <f t="shared" si="79"/>
        <v>0.10719381468443714</v>
      </c>
      <c r="H774" s="240"/>
    </row>
    <row r="775" spans="2:9" ht="13.5" customHeight="1" x14ac:dyDescent="0.25">
      <c r="B775" s="45">
        <v>11</v>
      </c>
      <c r="C775" s="239" t="s">
        <v>121</v>
      </c>
      <c r="D775" s="208">
        <f t="shared" si="77"/>
        <v>1005.9</v>
      </c>
      <c r="E775" s="137">
        <f t="shared" si="78"/>
        <v>1034.2628930967394</v>
      </c>
      <c r="F775" s="137">
        <v>118.36289309673938</v>
      </c>
      <c r="G775" s="223">
        <f t="shared" si="79"/>
        <v>0.11766864807310805</v>
      </c>
      <c r="H775" s="240"/>
    </row>
    <row r="776" spans="2:9" ht="13.5" customHeight="1" x14ac:dyDescent="0.25">
      <c r="B776" s="45">
        <v>12</v>
      </c>
      <c r="C776" s="239" t="s">
        <v>122</v>
      </c>
      <c r="D776" s="208">
        <f t="shared" si="77"/>
        <v>550.35</v>
      </c>
      <c r="E776" s="137">
        <f t="shared" si="78"/>
        <v>641.16444695520806</v>
      </c>
      <c r="F776" s="137">
        <v>135.8144469552081</v>
      </c>
      <c r="G776" s="223">
        <f t="shared" si="79"/>
        <v>0.24677831735297193</v>
      </c>
      <c r="H776" s="240"/>
    </row>
    <row r="777" spans="2:9" ht="13.5" customHeight="1" x14ac:dyDescent="0.25">
      <c r="B777" s="45">
        <v>13</v>
      </c>
      <c r="C777" s="239" t="s">
        <v>123</v>
      </c>
      <c r="D777" s="208">
        <f t="shared" si="77"/>
        <v>1855.2</v>
      </c>
      <c r="E777" s="137">
        <f t="shared" si="78"/>
        <v>2090.3192101986474</v>
      </c>
      <c r="F777" s="137">
        <v>295.11921019864769</v>
      </c>
      <c r="G777" s="223">
        <f t="shared" si="79"/>
        <v>0.15907676272027149</v>
      </c>
      <c r="H777" s="240"/>
    </row>
    <row r="778" spans="2:9" ht="13.5" customHeight="1" x14ac:dyDescent="0.25">
      <c r="B778" s="45">
        <v>14</v>
      </c>
      <c r="C778" s="239" t="s">
        <v>124</v>
      </c>
      <c r="D778" s="208">
        <f t="shared" si="77"/>
        <v>3105.6</v>
      </c>
      <c r="E778" s="137">
        <f t="shared" si="78"/>
        <v>3339.4323497265327</v>
      </c>
      <c r="F778" s="137">
        <v>323.83234972653332</v>
      </c>
      <c r="G778" s="223">
        <f t="shared" si="79"/>
        <v>0.10427368293615834</v>
      </c>
      <c r="H778" s="240"/>
      <c r="I778" s="4" t="s">
        <v>15</v>
      </c>
    </row>
    <row r="779" spans="2:9" ht="13.5" customHeight="1" x14ac:dyDescent="0.25">
      <c r="B779" s="45">
        <v>15</v>
      </c>
      <c r="C779" s="239" t="s">
        <v>125</v>
      </c>
      <c r="D779" s="208">
        <f t="shared" si="77"/>
        <v>2397</v>
      </c>
      <c r="E779" s="137">
        <f t="shared" si="78"/>
        <v>2638.7063820949929</v>
      </c>
      <c r="F779" s="137">
        <v>346.70638209499293</v>
      </c>
      <c r="G779" s="223">
        <f t="shared" si="79"/>
        <v>0.14464179478305922</v>
      </c>
      <c r="H779" s="240"/>
    </row>
    <row r="780" spans="2:9" ht="13.5" customHeight="1" x14ac:dyDescent="0.25">
      <c r="B780" s="45">
        <v>16</v>
      </c>
      <c r="C780" s="239" t="s">
        <v>126</v>
      </c>
      <c r="D780" s="208">
        <f t="shared" si="77"/>
        <v>2853.3</v>
      </c>
      <c r="E780" s="137">
        <f t="shared" si="78"/>
        <v>3231.3899891762262</v>
      </c>
      <c r="F780" s="137">
        <v>303.08998917622591</v>
      </c>
      <c r="G780" s="223">
        <f t="shared" si="79"/>
        <v>0.10622436798662106</v>
      </c>
      <c r="H780" s="240"/>
    </row>
    <row r="781" spans="2:9" ht="13.5" customHeight="1" x14ac:dyDescent="0.25">
      <c r="B781" s="45">
        <v>17</v>
      </c>
      <c r="C781" s="239" t="s">
        <v>127</v>
      </c>
      <c r="D781" s="208">
        <f t="shared" si="77"/>
        <v>2151.9</v>
      </c>
      <c r="E781" s="137">
        <f t="shared" si="78"/>
        <v>2166.7138832692058</v>
      </c>
      <c r="F781" s="137">
        <v>124.91388326920591</v>
      </c>
      <c r="G781" s="223">
        <f t="shared" si="79"/>
        <v>5.8048182196759099E-2</v>
      </c>
      <c r="H781" s="240"/>
    </row>
    <row r="782" spans="2:9" ht="13.5" customHeight="1" x14ac:dyDescent="0.25">
      <c r="B782" s="45">
        <v>18</v>
      </c>
      <c r="C782" s="239" t="s">
        <v>128</v>
      </c>
      <c r="D782" s="208">
        <f t="shared" si="77"/>
        <v>2769.75</v>
      </c>
      <c r="E782" s="137">
        <f t="shared" si="78"/>
        <v>2830.2761140491066</v>
      </c>
      <c r="F782" s="137">
        <v>45.52611404910715</v>
      </c>
      <c r="G782" s="223">
        <f t="shared" si="79"/>
        <v>1.6436903709398737E-2</v>
      </c>
      <c r="H782" s="240"/>
    </row>
    <row r="783" spans="2:9" ht="13.5" customHeight="1" x14ac:dyDescent="0.25">
      <c r="B783" s="45">
        <v>19</v>
      </c>
      <c r="C783" s="239" t="s">
        <v>129</v>
      </c>
      <c r="D783" s="208">
        <f t="shared" si="77"/>
        <v>3091.05</v>
      </c>
      <c r="E783" s="137">
        <f t="shared" si="78"/>
        <v>2962.0905988854188</v>
      </c>
      <c r="F783" s="137">
        <v>-23.95940111458151</v>
      </c>
      <c r="G783" s="223">
        <f t="shared" si="79"/>
        <v>-7.7512175845041355E-3</v>
      </c>
      <c r="H783" s="240"/>
    </row>
    <row r="784" spans="2:9" ht="13.5" customHeight="1" x14ac:dyDescent="0.25">
      <c r="B784" s="45">
        <v>20</v>
      </c>
      <c r="C784" s="239" t="s">
        <v>130</v>
      </c>
      <c r="D784" s="208">
        <f t="shared" si="77"/>
        <v>1712.7</v>
      </c>
      <c r="E784" s="137">
        <f t="shared" si="78"/>
        <v>1704.9269264627217</v>
      </c>
      <c r="F784" s="137">
        <v>52.226926462721536</v>
      </c>
      <c r="G784" s="223">
        <f t="shared" si="79"/>
        <v>3.0493913973679884E-2</v>
      </c>
      <c r="H784" s="240"/>
    </row>
    <row r="785" spans="2:13" ht="13.5" customHeight="1" x14ac:dyDescent="0.25">
      <c r="B785" s="45">
        <v>21</v>
      </c>
      <c r="C785" s="226" t="s">
        <v>131</v>
      </c>
      <c r="D785" s="208">
        <f t="shared" si="77"/>
        <v>385.2</v>
      </c>
      <c r="E785" s="137">
        <f t="shared" si="78"/>
        <v>390.68123689049321</v>
      </c>
      <c r="F785" s="137">
        <v>65.481236890493165</v>
      </c>
      <c r="G785" s="223">
        <f t="shared" si="79"/>
        <v>0.16999282681851807</v>
      </c>
      <c r="H785" s="241"/>
      <c r="I785" s="4" t="s">
        <v>15</v>
      </c>
    </row>
    <row r="786" spans="2:13" ht="13.5" customHeight="1" x14ac:dyDescent="0.25">
      <c r="B786" s="43">
        <v>22</v>
      </c>
      <c r="C786" s="48" t="s">
        <v>168</v>
      </c>
      <c r="D786" s="208">
        <f t="shared" si="77"/>
        <v>901.5</v>
      </c>
      <c r="E786" s="137">
        <f t="shared" si="78"/>
        <v>901.28000000000009</v>
      </c>
      <c r="F786" s="137">
        <v>104.78</v>
      </c>
      <c r="G786" s="223">
        <f t="shared" si="79"/>
        <v>0.11622850804215197</v>
      </c>
      <c r="H786" s="241"/>
    </row>
    <row r="787" spans="2:13" ht="13.5" customHeight="1" x14ac:dyDescent="0.25">
      <c r="B787" s="43">
        <v>23</v>
      </c>
      <c r="C787" s="48" t="s">
        <v>167</v>
      </c>
      <c r="D787" s="208">
        <f t="shared" si="77"/>
        <v>834.75</v>
      </c>
      <c r="E787" s="137">
        <f t="shared" si="78"/>
        <v>673.6633333333333</v>
      </c>
      <c r="F787" s="137">
        <v>48.913333333333291</v>
      </c>
      <c r="G787" s="223">
        <f t="shared" si="79"/>
        <v>5.8596386143555904E-2</v>
      </c>
      <c r="H787" s="241"/>
    </row>
    <row r="788" spans="2:13" ht="13.5" customHeight="1" x14ac:dyDescent="0.25">
      <c r="B788" s="49">
        <v>24</v>
      </c>
      <c r="C788" s="48" t="s">
        <v>166</v>
      </c>
      <c r="D788" s="208">
        <f t="shared" si="77"/>
        <v>181.35</v>
      </c>
      <c r="E788" s="137">
        <f t="shared" si="78"/>
        <v>161.35</v>
      </c>
      <c r="F788" s="137">
        <v>40</v>
      </c>
      <c r="G788" s="223">
        <f t="shared" si="79"/>
        <v>0.22056796250344637</v>
      </c>
      <c r="H788" s="241"/>
    </row>
    <row r="789" spans="2:13" ht="13.5" customHeight="1" x14ac:dyDescent="0.25">
      <c r="B789" s="75"/>
      <c r="C789" s="15" t="s">
        <v>29</v>
      </c>
      <c r="D789" s="326">
        <f t="shared" si="77"/>
        <v>37322.849999999991</v>
      </c>
      <c r="E789" s="163">
        <f t="shared" si="78"/>
        <v>39115.704517237798</v>
      </c>
      <c r="F789" s="163">
        <f>SUM(F764:F788)</f>
        <v>3836.9545172377925</v>
      </c>
      <c r="G789" s="231">
        <f t="shared" si="79"/>
        <v>0.10280443527859726</v>
      </c>
    </row>
    <row r="790" spans="2:13" ht="27" customHeight="1" x14ac:dyDescent="0.25">
      <c r="B790" s="136"/>
    </row>
    <row r="791" spans="2:13" x14ac:dyDescent="0.25">
      <c r="B791" s="411" t="s">
        <v>141</v>
      </c>
      <c r="C791" s="411"/>
      <c r="D791" s="411"/>
      <c r="E791" s="411"/>
      <c r="F791" s="411"/>
      <c r="G791" s="411"/>
    </row>
    <row r="793" spans="2:13" x14ac:dyDescent="0.25">
      <c r="B793" s="413" t="s">
        <v>105</v>
      </c>
      <c r="C793" s="413"/>
      <c r="D793" s="413"/>
      <c r="E793" s="413"/>
      <c r="F793" s="413"/>
      <c r="G793" s="413"/>
    </row>
    <row r="794" spans="2:13" ht="33.75" customHeight="1" x14ac:dyDescent="0.25">
      <c r="B794" s="11" t="s">
        <v>22</v>
      </c>
      <c r="C794" s="11"/>
      <c r="D794" s="242" t="s">
        <v>35</v>
      </c>
      <c r="E794" s="242" t="s">
        <v>36</v>
      </c>
      <c r="F794" s="242" t="s">
        <v>6</v>
      </c>
      <c r="G794" s="242" t="s">
        <v>30</v>
      </c>
      <c r="K794" s="406" t="s">
        <v>210</v>
      </c>
      <c r="L794" s="406"/>
      <c r="M794" s="406"/>
    </row>
    <row r="795" spans="2:13" x14ac:dyDescent="0.25">
      <c r="B795" s="13">
        <v>1</v>
      </c>
      <c r="C795" s="13">
        <v>2</v>
      </c>
      <c r="D795" s="13">
        <v>3</v>
      </c>
      <c r="E795" s="13">
        <v>4</v>
      </c>
      <c r="F795" s="13" t="s">
        <v>37</v>
      </c>
      <c r="G795" s="13">
        <v>6</v>
      </c>
      <c r="K795" s="4" t="s">
        <v>206</v>
      </c>
      <c r="L795" s="4" t="s">
        <v>163</v>
      </c>
      <c r="M795" s="4" t="s">
        <v>11</v>
      </c>
    </row>
    <row r="796" spans="2:13" x14ac:dyDescent="0.25">
      <c r="B796" s="243">
        <v>1</v>
      </c>
      <c r="C796" s="33" t="s">
        <v>234</v>
      </c>
      <c r="D796" s="244">
        <v>1858.8087508536005</v>
      </c>
      <c r="E796" s="244">
        <v>1842.7991211035999</v>
      </c>
      <c r="F796" s="245">
        <f>E796-D796</f>
        <v>-16.009629750000613</v>
      </c>
      <c r="G796" s="246">
        <v>0</v>
      </c>
      <c r="H796" s="27"/>
      <c r="J796" s="4" t="s">
        <v>207</v>
      </c>
      <c r="K796" s="4">
        <v>489.75</v>
      </c>
      <c r="L796" s="4">
        <v>1.85</v>
      </c>
      <c r="M796" s="4">
        <f>L796+K796</f>
        <v>491.6</v>
      </c>
    </row>
    <row r="797" spans="2:13" ht="30" x14ac:dyDescent="0.25">
      <c r="B797" s="243">
        <v>2</v>
      </c>
      <c r="C797" s="33" t="s">
        <v>262</v>
      </c>
      <c r="D797" s="244">
        <v>0</v>
      </c>
      <c r="E797" s="244">
        <v>0</v>
      </c>
      <c r="F797" s="245">
        <f>E797-D797</f>
        <v>0</v>
      </c>
      <c r="G797" s="246">
        <v>0</v>
      </c>
      <c r="J797" s="4" t="s">
        <v>208</v>
      </c>
      <c r="K797" s="4">
        <v>669.06</v>
      </c>
      <c r="L797" s="4">
        <v>2.62</v>
      </c>
      <c r="M797" s="4">
        <f t="shared" ref="M797:M798" si="80">L797+K797</f>
        <v>671.68</v>
      </c>
    </row>
    <row r="798" spans="2:13" ht="17.25" customHeight="1" x14ac:dyDescent="0.25">
      <c r="B798" s="243">
        <v>3</v>
      </c>
      <c r="C798" s="66" t="s">
        <v>268</v>
      </c>
      <c r="D798" s="244">
        <v>1842.7991211035999</v>
      </c>
      <c r="E798" s="244">
        <v>1842.7999999999997</v>
      </c>
      <c r="F798" s="245">
        <v>0</v>
      </c>
      <c r="G798" s="246">
        <v>0</v>
      </c>
      <c r="J798" s="4" t="s">
        <v>209</v>
      </c>
      <c r="K798" s="4">
        <v>777.43</v>
      </c>
      <c r="L798" s="4">
        <v>3</v>
      </c>
      <c r="M798" s="4">
        <f t="shared" si="80"/>
        <v>780.43</v>
      </c>
    </row>
    <row r="799" spans="2:13" x14ac:dyDescent="0.25">
      <c r="B799" s="243">
        <v>4</v>
      </c>
      <c r="C799" s="247" t="s">
        <v>201</v>
      </c>
      <c r="D799" s="248">
        <f>D797+D798</f>
        <v>1842.7991211035999</v>
      </c>
      <c r="E799" s="248">
        <f>E797+E798</f>
        <v>1842.7999999999997</v>
      </c>
      <c r="F799" s="245">
        <f>E799-D799</f>
        <v>8.7889639985405665E-4</v>
      </c>
      <c r="G799" s="249">
        <v>0</v>
      </c>
      <c r="M799" s="4">
        <f>SUM(M796:M798)</f>
        <v>1943.71</v>
      </c>
    </row>
    <row r="800" spans="2:13" x14ac:dyDescent="0.25">
      <c r="B800" s="250"/>
      <c r="C800" s="251"/>
      <c r="D800" s="252"/>
      <c r="E800" s="252"/>
      <c r="F800" s="253"/>
      <c r="G800" s="254"/>
      <c r="M800" s="312">
        <f>M799-D796</f>
        <v>84.90124914639955</v>
      </c>
    </row>
    <row r="801" spans="2:13" ht="15.75" customHeight="1" x14ac:dyDescent="0.25">
      <c r="B801" s="454" t="s">
        <v>267</v>
      </c>
      <c r="C801" s="454"/>
      <c r="D801" s="454"/>
      <c r="E801" s="454"/>
      <c r="F801" s="454"/>
      <c r="G801" s="454"/>
      <c r="M801" s="4">
        <f>M800+M799</f>
        <v>2028.6112491463996</v>
      </c>
    </row>
    <row r="802" spans="2:13" x14ac:dyDescent="0.25">
      <c r="E802" s="105" t="s">
        <v>53</v>
      </c>
      <c r="F802" s="430" t="s">
        <v>178</v>
      </c>
      <c r="G802" s="430"/>
      <c r="H802" s="255"/>
    </row>
    <row r="803" spans="2:13" ht="33" customHeight="1" x14ac:dyDescent="0.25">
      <c r="B803" s="106" t="s">
        <v>22</v>
      </c>
      <c r="C803" s="106" t="s">
        <v>76</v>
      </c>
      <c r="D803" s="89" t="s">
        <v>249</v>
      </c>
      <c r="E803" s="106" t="s">
        <v>70</v>
      </c>
      <c r="F803" s="106" t="s">
        <v>77</v>
      </c>
      <c r="G803" s="256" t="s">
        <v>211</v>
      </c>
      <c r="H803" s="106" t="s">
        <v>205</v>
      </c>
    </row>
    <row r="804" spans="2:13" x14ac:dyDescent="0.25">
      <c r="B804" s="316" t="s">
        <v>148</v>
      </c>
      <c r="C804" s="316" t="s">
        <v>149</v>
      </c>
      <c r="D804" s="316" t="s">
        <v>150</v>
      </c>
      <c r="E804" s="316" t="s">
        <v>151</v>
      </c>
      <c r="F804" s="316" t="s">
        <v>152</v>
      </c>
      <c r="G804" s="316" t="s">
        <v>165</v>
      </c>
      <c r="H804" s="316" t="s">
        <v>174</v>
      </c>
    </row>
    <row r="805" spans="2:13" x14ac:dyDescent="0.25">
      <c r="B805" s="243">
        <v>1</v>
      </c>
      <c r="C805" s="33" t="s">
        <v>80</v>
      </c>
      <c r="D805" s="257">
        <v>493.79</v>
      </c>
      <c r="E805" s="257">
        <v>493.79</v>
      </c>
      <c r="F805" s="257">
        <v>493.79</v>
      </c>
      <c r="G805" s="258">
        <f>F805/E805</f>
        <v>1</v>
      </c>
      <c r="H805" s="318">
        <f>F805/D807</f>
        <v>0.26795649853809528</v>
      </c>
    </row>
    <row r="806" spans="2:13" ht="60" x14ac:dyDescent="0.25">
      <c r="B806" s="243">
        <v>2</v>
      </c>
      <c r="C806" s="33" t="s">
        <v>107</v>
      </c>
      <c r="D806" s="257">
        <v>1349.0091211035999</v>
      </c>
      <c r="E806" s="257">
        <v>1349.0091211035999</v>
      </c>
      <c r="F806" s="257">
        <v>1349.0091211035999</v>
      </c>
      <c r="G806" s="258">
        <f>F806/E806</f>
        <v>1</v>
      </c>
      <c r="H806" s="317">
        <f>F806/D807</f>
        <v>0.73204350146190478</v>
      </c>
      <c r="J806" s="4" t="s">
        <v>176</v>
      </c>
    </row>
    <row r="807" spans="2:13" ht="20.25" customHeight="1" x14ac:dyDescent="0.25">
      <c r="B807" s="445" t="s">
        <v>11</v>
      </c>
      <c r="C807" s="445"/>
      <c r="D807" s="259">
        <f>SUM(D805:D806)</f>
        <v>1842.7991211035999</v>
      </c>
      <c r="E807" s="260">
        <f>E806+E805</f>
        <v>1842.7991211035999</v>
      </c>
      <c r="F807" s="260">
        <f>F806+F805</f>
        <v>1842.7991211035999</v>
      </c>
      <c r="G807" s="258">
        <f>F807/E807</f>
        <v>1</v>
      </c>
      <c r="H807" s="319">
        <f>F807/D807</f>
        <v>1</v>
      </c>
    </row>
    <row r="808" spans="2:13" x14ac:dyDescent="0.25">
      <c r="B808" s="97"/>
      <c r="C808" s="97"/>
      <c r="D808" s="97"/>
      <c r="E808" s="261"/>
      <c r="F808" s="97"/>
      <c r="G808" s="97"/>
      <c r="H808" s="262"/>
    </row>
    <row r="809" spans="2:13" ht="13.15" customHeight="1" x14ac:dyDescent="0.25">
      <c r="B809" s="449" t="s">
        <v>81</v>
      </c>
      <c r="C809" s="449"/>
      <c r="D809" s="449"/>
      <c r="E809" s="449"/>
      <c r="F809" s="449"/>
      <c r="G809" s="449"/>
      <c r="H809" s="262"/>
    </row>
    <row r="810" spans="2:13" x14ac:dyDescent="0.25">
      <c r="B810" s="70"/>
      <c r="C810" s="70"/>
      <c r="D810" s="86"/>
      <c r="E810" s="263"/>
      <c r="F810" s="263"/>
      <c r="G810" s="263"/>
      <c r="H810" s="263"/>
    </row>
    <row r="811" spans="2:13" x14ac:dyDescent="0.25">
      <c r="B811" s="413" t="s">
        <v>106</v>
      </c>
      <c r="C811" s="413"/>
      <c r="D811" s="413"/>
      <c r="E811" s="413"/>
      <c r="F811" s="413"/>
      <c r="G811" s="413"/>
    </row>
    <row r="812" spans="2:13" ht="27.75" customHeight="1" x14ac:dyDescent="0.25">
      <c r="B812" s="11" t="s">
        <v>22</v>
      </c>
      <c r="C812" s="264"/>
      <c r="D812" s="242" t="s">
        <v>35</v>
      </c>
      <c r="E812" s="242" t="s">
        <v>36</v>
      </c>
      <c r="F812" s="242" t="s">
        <v>6</v>
      </c>
      <c r="G812" s="242" t="s">
        <v>30</v>
      </c>
    </row>
    <row r="813" spans="2:13" ht="22.5" customHeight="1" x14ac:dyDescent="0.25">
      <c r="B813" s="13">
        <v>1</v>
      </c>
      <c r="C813" s="13">
        <v>2</v>
      </c>
      <c r="D813" s="13">
        <v>3</v>
      </c>
      <c r="E813" s="13">
        <v>4</v>
      </c>
      <c r="F813" s="13" t="s">
        <v>37</v>
      </c>
      <c r="G813" s="13">
        <v>6</v>
      </c>
      <c r="K813" s="4">
        <v>2480.7541282500001</v>
      </c>
      <c r="L813" s="4">
        <v>776.4799144657012</v>
      </c>
    </row>
    <row r="814" spans="2:13" x14ac:dyDescent="0.25">
      <c r="B814" s="46">
        <v>1</v>
      </c>
      <c r="C814" s="24" t="s">
        <v>234</v>
      </c>
      <c r="D814" s="79">
        <f>D851</f>
        <v>2220.8120347499998</v>
      </c>
      <c r="E814" s="79">
        <f>D851</f>
        <v>2220.8120347499998</v>
      </c>
      <c r="F814" s="265">
        <f>E814-D814</f>
        <v>0</v>
      </c>
      <c r="G814" s="173">
        <f>E814/D814</f>
        <v>1</v>
      </c>
    </row>
    <row r="815" spans="2:13" ht="33" customHeight="1" x14ac:dyDescent="0.25">
      <c r="B815" s="46">
        <v>2</v>
      </c>
      <c r="C815" s="24" t="s">
        <v>318</v>
      </c>
      <c r="D815" s="117">
        <f>E851</f>
        <v>807.74418121500014</v>
      </c>
      <c r="E815" s="117">
        <f>E851</f>
        <v>807.74418121500014</v>
      </c>
      <c r="F815" s="265">
        <f>E815-D815</f>
        <v>0</v>
      </c>
      <c r="G815" s="173">
        <f>E815/D815</f>
        <v>1</v>
      </c>
      <c r="K815" s="4">
        <v>2480.7541282500001</v>
      </c>
      <c r="L815" s="4">
        <v>776.4799144657012</v>
      </c>
    </row>
    <row r="816" spans="2:13" x14ac:dyDescent="0.25">
      <c r="B816" s="46">
        <v>3</v>
      </c>
      <c r="C816" s="24" t="s">
        <v>268</v>
      </c>
      <c r="D816" s="172">
        <f>F851</f>
        <v>1235.1830687850002</v>
      </c>
      <c r="E816" s="172">
        <f>F851</f>
        <v>1235.1830687850002</v>
      </c>
      <c r="F816" s="265">
        <f>E816-D816</f>
        <v>0</v>
      </c>
      <c r="G816" s="173">
        <f>E816/D816</f>
        <v>1</v>
      </c>
    </row>
    <row r="817" spans="2:11" x14ac:dyDescent="0.25">
      <c r="B817" s="46">
        <v>4</v>
      </c>
      <c r="C817" s="75" t="s">
        <v>201</v>
      </c>
      <c r="D817" s="123">
        <f>D816+D815</f>
        <v>2042.9272500000002</v>
      </c>
      <c r="E817" s="123">
        <f>E816+E815</f>
        <v>2042.9272500000002</v>
      </c>
      <c r="F817" s="265">
        <f>E817-D817</f>
        <v>0</v>
      </c>
      <c r="G817" s="173">
        <f>E817/D817</f>
        <v>1</v>
      </c>
    </row>
    <row r="818" spans="2:11" x14ac:dyDescent="0.25">
      <c r="B818" s="266"/>
      <c r="C818" s="95"/>
      <c r="D818" s="129"/>
      <c r="E818" s="129"/>
      <c r="F818" s="267"/>
      <c r="G818" s="268"/>
    </row>
    <row r="819" spans="2:11" ht="15.75" customHeight="1" x14ac:dyDescent="0.25">
      <c r="B819" s="411" t="s">
        <v>269</v>
      </c>
      <c r="C819" s="411"/>
      <c r="D819" s="411"/>
      <c r="E819" s="411"/>
      <c r="F819" s="411"/>
      <c r="G819" s="411"/>
      <c r="H819" s="411"/>
      <c r="I819" s="411"/>
    </row>
    <row r="820" spans="2:11" x14ac:dyDescent="0.25">
      <c r="G820" s="269"/>
      <c r="H820" s="453" t="s">
        <v>53</v>
      </c>
      <c r="I820" s="453"/>
    </row>
    <row r="821" spans="2:11" ht="30" x14ac:dyDescent="0.25">
      <c r="B821" s="106" t="s">
        <v>270</v>
      </c>
      <c r="C821" s="106" t="s">
        <v>202</v>
      </c>
      <c r="D821" s="106" t="s">
        <v>203</v>
      </c>
      <c r="E821" s="106" t="s">
        <v>204</v>
      </c>
      <c r="F821" s="106" t="s">
        <v>154</v>
      </c>
      <c r="G821" s="106" t="s">
        <v>6</v>
      </c>
      <c r="H821" s="106" t="s">
        <v>78</v>
      </c>
      <c r="I821" s="106" t="s">
        <v>79</v>
      </c>
    </row>
    <row r="822" spans="2:11" x14ac:dyDescent="0.25">
      <c r="B822" s="270">
        <v>1</v>
      </c>
      <c r="C822" s="270">
        <v>2</v>
      </c>
      <c r="D822" s="270">
        <v>3</v>
      </c>
      <c r="E822" s="270">
        <v>4</v>
      </c>
      <c r="F822" s="270">
        <v>5</v>
      </c>
      <c r="G822" s="270" t="s">
        <v>82</v>
      </c>
      <c r="H822" s="270">
        <v>7</v>
      </c>
      <c r="I822" s="46" t="s">
        <v>83</v>
      </c>
    </row>
    <row r="823" spans="2:11" x14ac:dyDescent="0.25">
      <c r="B823" s="211">
        <f>D814</f>
        <v>2220.8120347499998</v>
      </c>
      <c r="C823" s="211">
        <f>B823</f>
        <v>2220.8120347499998</v>
      </c>
      <c r="D823" s="165">
        <f>F376</f>
        <v>199640.99</v>
      </c>
      <c r="E823" s="165">
        <f>D823*750/100000</f>
        <v>1497.307425</v>
      </c>
      <c r="F823" s="165">
        <f>G879</f>
        <v>1497.3074250000004</v>
      </c>
      <c r="G823" s="271">
        <f>F823-E823</f>
        <v>0</v>
      </c>
      <c r="H823" s="32">
        <f>F823/B823</f>
        <v>0.67421618830003982</v>
      </c>
      <c r="I823" s="271">
        <f>C823-F823</f>
        <v>723.50460974999942</v>
      </c>
    </row>
    <row r="824" spans="2:11" ht="18" customHeight="1" x14ac:dyDescent="0.25">
      <c r="B824" s="432" t="s">
        <v>271</v>
      </c>
      <c r="C824" s="432"/>
      <c r="D824" s="112"/>
      <c r="E824" s="112"/>
      <c r="F824" s="113"/>
      <c r="G824" s="114"/>
      <c r="H824" s="115"/>
    </row>
    <row r="825" spans="2:11" s="329" customFormat="1" ht="58.5" customHeight="1" x14ac:dyDescent="0.2">
      <c r="B825" s="327" t="s">
        <v>39</v>
      </c>
      <c r="C825" s="327" t="s">
        <v>40</v>
      </c>
      <c r="D825" s="328" t="s">
        <v>310</v>
      </c>
      <c r="E825" s="328" t="s">
        <v>308</v>
      </c>
      <c r="F825" s="328" t="s">
        <v>309</v>
      </c>
      <c r="G825" s="327" t="s">
        <v>133</v>
      </c>
      <c r="H825" s="338" t="s">
        <v>313</v>
      </c>
      <c r="I825" s="345"/>
      <c r="J825" s="341"/>
    </row>
    <row r="826" spans="2:11" s="332" customFormat="1" ht="15.75" customHeight="1" x14ac:dyDescent="0.2">
      <c r="B826" s="330">
        <v>1</v>
      </c>
      <c r="C826" s="331">
        <v>2</v>
      </c>
      <c r="D826" s="330">
        <v>3</v>
      </c>
      <c r="E826" s="331">
        <v>4</v>
      </c>
      <c r="F826" s="330">
        <v>5</v>
      </c>
      <c r="G826" s="331">
        <v>6</v>
      </c>
      <c r="H826" s="339">
        <v>7</v>
      </c>
      <c r="I826" s="346"/>
      <c r="J826" s="342"/>
      <c r="K826" s="372">
        <f>D287*750/100000</f>
        <v>37.597802249999994</v>
      </c>
    </row>
    <row r="827" spans="2:11" s="329" customFormat="1" ht="15" customHeight="1" x14ac:dyDescent="0.2">
      <c r="B827" s="333">
        <v>1</v>
      </c>
      <c r="C827" s="334" t="s">
        <v>135</v>
      </c>
      <c r="D827" s="336">
        <v>37.597802249999994</v>
      </c>
      <c r="E827" s="336">
        <v>12.083686499999995</v>
      </c>
      <c r="F827" s="336">
        <v>21.510838500000002</v>
      </c>
      <c r="G827" s="336">
        <f>E827+F827</f>
        <v>33.594524999999997</v>
      </c>
      <c r="H827" s="340">
        <f>G827/D827</f>
        <v>0.89352363674395363</v>
      </c>
      <c r="I827" s="347"/>
      <c r="J827" s="343"/>
      <c r="K827" s="372">
        <f t="shared" ref="K827:K850" si="81">D288*750/100000</f>
        <v>95.746250250000003</v>
      </c>
    </row>
    <row r="828" spans="2:11" s="329" customFormat="1" ht="15" customHeight="1" x14ac:dyDescent="0.2">
      <c r="B828" s="333">
        <v>2</v>
      </c>
      <c r="C828" s="334" t="s">
        <v>112</v>
      </c>
      <c r="D828" s="336">
        <v>95.746250250000003</v>
      </c>
      <c r="E828" s="336">
        <v>25.281979500000006</v>
      </c>
      <c r="F828" s="336">
        <v>66.807970499999996</v>
      </c>
      <c r="G828" s="336">
        <f t="shared" ref="G828:G850" si="82">E828+F828</f>
        <v>92.089950000000002</v>
      </c>
      <c r="H828" s="340">
        <f t="shared" ref="H828:H851" si="83">G828/D828</f>
        <v>0.96181260111541544</v>
      </c>
      <c r="I828" s="347"/>
      <c r="J828" s="343"/>
      <c r="K828" s="372">
        <f t="shared" si="81"/>
        <v>101.0091855</v>
      </c>
    </row>
    <row r="829" spans="2:11" s="329" customFormat="1" ht="15" customHeight="1" x14ac:dyDescent="0.2">
      <c r="B829" s="333">
        <v>3</v>
      </c>
      <c r="C829" s="334" t="s">
        <v>113</v>
      </c>
      <c r="D829" s="336">
        <v>101.0091855</v>
      </c>
      <c r="E829" s="336">
        <v>29.967434999999995</v>
      </c>
      <c r="F829" s="336">
        <v>67.171590000000009</v>
      </c>
      <c r="G829" s="336">
        <f t="shared" si="82"/>
        <v>97.139025000000004</v>
      </c>
      <c r="H829" s="340">
        <f t="shared" si="83"/>
        <v>0.96168506378065988</v>
      </c>
      <c r="I829" s="347"/>
      <c r="J829" s="343"/>
      <c r="K829" s="372">
        <f t="shared" si="81"/>
        <v>108.89729775000001</v>
      </c>
    </row>
    <row r="830" spans="2:11" s="329" customFormat="1" ht="15" customHeight="1" x14ac:dyDescent="0.2">
      <c r="B830" s="333">
        <v>4</v>
      </c>
      <c r="C830" s="334" t="s">
        <v>164</v>
      </c>
      <c r="D830" s="336">
        <v>108.89729775000001</v>
      </c>
      <c r="E830" s="336">
        <v>28.161284999999992</v>
      </c>
      <c r="F830" s="336">
        <v>65.749290000000002</v>
      </c>
      <c r="G830" s="336">
        <f t="shared" si="82"/>
        <v>93.910574999999994</v>
      </c>
      <c r="H830" s="340">
        <f t="shared" si="83"/>
        <v>0.86237745968310764</v>
      </c>
      <c r="I830" s="347"/>
      <c r="J830" s="343"/>
      <c r="K830" s="372">
        <f t="shared" si="81"/>
        <v>83.241526500000006</v>
      </c>
    </row>
    <row r="831" spans="2:11" s="329" customFormat="1" ht="15" customHeight="1" x14ac:dyDescent="0.2">
      <c r="B831" s="333">
        <v>5</v>
      </c>
      <c r="C831" s="334" t="s">
        <v>115</v>
      </c>
      <c r="D831" s="336">
        <v>83.241526500000006</v>
      </c>
      <c r="E831" s="336">
        <v>35.498515499999989</v>
      </c>
      <c r="F831" s="336">
        <v>43.147609500000009</v>
      </c>
      <c r="G831" s="336">
        <f t="shared" si="82"/>
        <v>78.646124999999998</v>
      </c>
      <c r="H831" s="340">
        <f t="shared" si="83"/>
        <v>0.94479436294335606</v>
      </c>
      <c r="I831" s="347"/>
      <c r="J831" s="343"/>
      <c r="K831" s="372">
        <f t="shared" si="81"/>
        <v>43.263532499999997</v>
      </c>
    </row>
    <row r="832" spans="2:11" s="329" customFormat="1" ht="15" customHeight="1" x14ac:dyDescent="0.2">
      <c r="B832" s="333">
        <v>6</v>
      </c>
      <c r="C832" s="334" t="s">
        <v>116</v>
      </c>
      <c r="D832" s="336">
        <v>43.263532499999997</v>
      </c>
      <c r="E832" s="336">
        <v>27.951035999999998</v>
      </c>
      <c r="F832" s="336">
        <v>14.650988999999999</v>
      </c>
      <c r="G832" s="336">
        <f t="shared" si="82"/>
        <v>42.602024999999998</v>
      </c>
      <c r="H832" s="340">
        <f t="shared" si="83"/>
        <v>0.98470981305098004</v>
      </c>
      <c r="I832" s="347"/>
      <c r="J832" s="343"/>
      <c r="K832" s="372">
        <f t="shared" si="81"/>
        <v>102.26763750000001</v>
      </c>
    </row>
    <row r="833" spans="2:13" s="329" customFormat="1" ht="15" customHeight="1" x14ac:dyDescent="0.2">
      <c r="B833" s="333">
        <v>7</v>
      </c>
      <c r="C833" s="334" t="s">
        <v>117</v>
      </c>
      <c r="D833" s="336">
        <v>102.26763750000001</v>
      </c>
      <c r="E833" s="336">
        <v>31.161683775</v>
      </c>
      <c r="F833" s="336">
        <v>57.601491225000004</v>
      </c>
      <c r="G833" s="336">
        <f t="shared" si="82"/>
        <v>88.763175000000004</v>
      </c>
      <c r="H833" s="340">
        <f t="shared" si="83"/>
        <v>0.86794979496812952</v>
      </c>
      <c r="I833" s="347"/>
      <c r="J833" s="343"/>
      <c r="K833" s="372">
        <f t="shared" si="81"/>
        <v>10.691565749999999</v>
      </c>
    </row>
    <row r="834" spans="2:13" s="329" customFormat="1" ht="15" customHeight="1" x14ac:dyDescent="0.2">
      <c r="B834" s="333">
        <v>8</v>
      </c>
      <c r="C834" s="334" t="s">
        <v>118</v>
      </c>
      <c r="D834" s="336">
        <v>10.691565749999999</v>
      </c>
      <c r="E834" s="336">
        <v>9.3646964999999973</v>
      </c>
      <c r="F834" s="336">
        <v>-0.34819649999999669</v>
      </c>
      <c r="G834" s="336">
        <f t="shared" si="82"/>
        <v>9.0165000000000006</v>
      </c>
      <c r="H834" s="340">
        <f t="shared" si="83"/>
        <v>0.84332830296628924</v>
      </c>
      <c r="I834" s="347"/>
      <c r="J834" s="343"/>
      <c r="K834" s="372">
        <f t="shared" si="81"/>
        <v>107.84354999999999</v>
      </c>
    </row>
    <row r="835" spans="2:13" s="329" customFormat="1" ht="15" customHeight="1" x14ac:dyDescent="0.2">
      <c r="B835" s="333">
        <v>9</v>
      </c>
      <c r="C835" s="334" t="s">
        <v>119</v>
      </c>
      <c r="D835" s="336">
        <v>107.84354999999999</v>
      </c>
      <c r="E835" s="336">
        <v>18.997207499999959</v>
      </c>
      <c r="F835" s="336">
        <v>74.727067500000047</v>
      </c>
      <c r="G835" s="336">
        <f t="shared" si="82"/>
        <v>93.724275000000006</v>
      </c>
      <c r="H835" s="340">
        <f t="shared" si="83"/>
        <v>0.86907631471701374</v>
      </c>
      <c r="I835" s="347"/>
      <c r="J835" s="343"/>
      <c r="K835" s="372">
        <f t="shared" si="81"/>
        <v>97.621928249999996</v>
      </c>
    </row>
    <row r="836" spans="2:13" s="329" customFormat="1" ht="15" customHeight="1" x14ac:dyDescent="0.2">
      <c r="B836" s="333">
        <v>10</v>
      </c>
      <c r="C836" s="334" t="s">
        <v>120</v>
      </c>
      <c r="D836" s="336">
        <v>97.621928249999996</v>
      </c>
      <c r="E836" s="336">
        <v>29.936511750000008</v>
      </c>
      <c r="F836" s="336">
        <v>57.632738249999989</v>
      </c>
      <c r="G836" s="336">
        <f t="shared" si="82"/>
        <v>87.569249999999997</v>
      </c>
      <c r="H836" s="340">
        <f t="shared" si="83"/>
        <v>0.89702438345351987</v>
      </c>
      <c r="I836" s="347"/>
      <c r="J836" s="343"/>
      <c r="K836" s="372">
        <f t="shared" si="81"/>
        <v>54.182723999999993</v>
      </c>
    </row>
    <row r="837" spans="2:13" s="329" customFormat="1" ht="15" customHeight="1" x14ac:dyDescent="0.2">
      <c r="B837" s="333">
        <v>11</v>
      </c>
      <c r="C837" s="334" t="s">
        <v>121</v>
      </c>
      <c r="D837" s="336">
        <v>54.182723999999993</v>
      </c>
      <c r="E837" s="336">
        <v>22.572577500000008</v>
      </c>
      <c r="F837" s="336">
        <v>26.966647499999993</v>
      </c>
      <c r="G837" s="336">
        <f t="shared" si="82"/>
        <v>49.539225000000002</v>
      </c>
      <c r="H837" s="340">
        <f t="shared" si="83"/>
        <v>0.91429927000347944</v>
      </c>
      <c r="I837" s="347"/>
      <c r="J837" s="343"/>
      <c r="K837" s="372">
        <f t="shared" si="81"/>
        <v>49.943534249999999</v>
      </c>
    </row>
    <row r="838" spans="2:13" s="329" customFormat="1" ht="15" customHeight="1" x14ac:dyDescent="0.2">
      <c r="B838" s="333">
        <v>12</v>
      </c>
      <c r="C838" s="334" t="s">
        <v>122</v>
      </c>
      <c r="D838" s="336">
        <v>49.943534249999999</v>
      </c>
      <c r="E838" s="336">
        <v>24.376833000000008</v>
      </c>
      <c r="F838" s="336">
        <v>16.198541999999993</v>
      </c>
      <c r="G838" s="336">
        <f t="shared" si="82"/>
        <v>40.575375000000001</v>
      </c>
      <c r="H838" s="340">
        <f t="shared" si="83"/>
        <v>0.81242498372049032</v>
      </c>
      <c r="I838" s="347"/>
      <c r="J838" s="343"/>
      <c r="K838" s="372">
        <f t="shared" si="81"/>
        <v>124.98694200000001</v>
      </c>
    </row>
    <row r="839" spans="2:13" s="329" customFormat="1" ht="15" customHeight="1" x14ac:dyDescent="0.2">
      <c r="B839" s="333">
        <v>13</v>
      </c>
      <c r="C839" s="334" t="s">
        <v>123</v>
      </c>
      <c r="D839" s="336">
        <v>124.98694200000001</v>
      </c>
      <c r="E839" s="336">
        <v>54.351267000000021</v>
      </c>
      <c r="F839" s="336">
        <v>57.650432999999978</v>
      </c>
      <c r="G839" s="336">
        <f t="shared" si="82"/>
        <v>112.0017</v>
      </c>
      <c r="H839" s="340">
        <f t="shared" si="83"/>
        <v>0.89610721094368395</v>
      </c>
      <c r="I839" s="347"/>
      <c r="J839" s="343"/>
      <c r="K839" s="372">
        <f t="shared" si="81"/>
        <v>231.00432375</v>
      </c>
    </row>
    <row r="840" spans="2:13" s="329" customFormat="1" ht="15" customHeight="1" x14ac:dyDescent="0.2">
      <c r="B840" s="333">
        <v>14</v>
      </c>
      <c r="C840" s="334" t="s">
        <v>124</v>
      </c>
      <c r="D840" s="336">
        <v>231.00432375</v>
      </c>
      <c r="E840" s="336">
        <v>85.514910000000015</v>
      </c>
      <c r="F840" s="336">
        <v>139.93163999999999</v>
      </c>
      <c r="G840" s="336">
        <f t="shared" si="82"/>
        <v>225.44655</v>
      </c>
      <c r="H840" s="340">
        <f t="shared" si="83"/>
        <v>0.97594082370503688</v>
      </c>
      <c r="I840" s="347"/>
      <c r="J840" s="343"/>
      <c r="K840" s="372">
        <f t="shared" si="81"/>
        <v>130.48352324999996</v>
      </c>
    </row>
    <row r="841" spans="2:13" s="329" customFormat="1" ht="15" customHeight="1" x14ac:dyDescent="0.2">
      <c r="B841" s="333">
        <v>15</v>
      </c>
      <c r="C841" s="334" t="s">
        <v>125</v>
      </c>
      <c r="D841" s="336">
        <v>130.48352324999996</v>
      </c>
      <c r="E841" s="336">
        <v>49.705112999999997</v>
      </c>
      <c r="F841" s="336">
        <v>76.298637000000028</v>
      </c>
      <c r="G841" s="336">
        <f t="shared" si="82"/>
        <v>126.00375000000003</v>
      </c>
      <c r="H841" s="340">
        <f t="shared" si="83"/>
        <v>0.96566790090870769</v>
      </c>
      <c r="I841" s="347"/>
      <c r="J841" s="343"/>
      <c r="K841" s="372">
        <f t="shared" si="81"/>
        <v>123.39544049999999</v>
      </c>
    </row>
    <row r="842" spans="2:13" s="329" customFormat="1" ht="15" customHeight="1" x14ac:dyDescent="0.2">
      <c r="B842" s="333">
        <v>16</v>
      </c>
      <c r="C842" s="334" t="s">
        <v>126</v>
      </c>
      <c r="D842" s="336">
        <v>123.39544049999999</v>
      </c>
      <c r="E842" s="336">
        <v>19.551192750000013</v>
      </c>
      <c r="F842" s="336">
        <v>81.322307249999994</v>
      </c>
      <c r="G842" s="336">
        <f t="shared" si="82"/>
        <v>100.87350000000001</v>
      </c>
      <c r="H842" s="340">
        <f t="shared" si="83"/>
        <v>0.81748158271698879</v>
      </c>
      <c r="I842" s="347"/>
      <c r="J842" s="343"/>
      <c r="K842" s="372">
        <f t="shared" si="81"/>
        <v>116.70296474999999</v>
      </c>
    </row>
    <row r="843" spans="2:13" s="329" customFormat="1" ht="15" customHeight="1" x14ac:dyDescent="0.2">
      <c r="B843" s="333">
        <v>17</v>
      </c>
      <c r="C843" s="334" t="s">
        <v>127</v>
      </c>
      <c r="D843" s="336">
        <v>116.70296474999999</v>
      </c>
      <c r="E843" s="336">
        <v>38.426967000000005</v>
      </c>
      <c r="F843" s="336">
        <v>49.683707999999996</v>
      </c>
      <c r="G843" s="336">
        <f t="shared" si="82"/>
        <v>88.110675000000001</v>
      </c>
      <c r="H843" s="340">
        <f t="shared" si="83"/>
        <v>0.75499945685827152</v>
      </c>
      <c r="I843" s="347"/>
      <c r="J843" s="343"/>
      <c r="K843" s="372">
        <f t="shared" si="81"/>
        <v>185.92179074999999</v>
      </c>
    </row>
    <row r="844" spans="2:13" s="329" customFormat="1" ht="15" customHeight="1" x14ac:dyDescent="0.2">
      <c r="B844" s="333">
        <v>18</v>
      </c>
      <c r="C844" s="334" t="s">
        <v>128</v>
      </c>
      <c r="D844" s="336">
        <v>185.92179074999999</v>
      </c>
      <c r="E844" s="336">
        <v>102.96222929999999</v>
      </c>
      <c r="F844" s="336">
        <v>74.002520700000048</v>
      </c>
      <c r="G844" s="336">
        <f t="shared" si="82"/>
        <v>176.96475000000004</v>
      </c>
      <c r="H844" s="340">
        <f t="shared" si="83"/>
        <v>0.95182360973467572</v>
      </c>
      <c r="I844" s="347"/>
      <c r="J844" s="343"/>
      <c r="K844" s="372">
        <f t="shared" si="81"/>
        <v>211.11098849999999</v>
      </c>
    </row>
    <row r="845" spans="2:13" s="329" customFormat="1" ht="15" customHeight="1" x14ac:dyDescent="0.2">
      <c r="B845" s="333">
        <v>19</v>
      </c>
      <c r="C845" s="334" t="s">
        <v>129</v>
      </c>
      <c r="D845" s="336">
        <v>211.11098849999999</v>
      </c>
      <c r="E845" s="336">
        <v>82.398841500000003</v>
      </c>
      <c r="F845" s="336">
        <v>123.21478350000001</v>
      </c>
      <c r="G845" s="336">
        <f t="shared" si="82"/>
        <v>205.61362500000001</v>
      </c>
      <c r="H845" s="340">
        <f t="shared" si="83"/>
        <v>0.97395984198141361</v>
      </c>
      <c r="I845" s="347"/>
      <c r="J845" s="343"/>
      <c r="K845" s="372">
        <f t="shared" si="81"/>
        <v>91.507188749999997</v>
      </c>
    </row>
    <row r="846" spans="2:13" s="329" customFormat="1" ht="15" customHeight="1" x14ac:dyDescent="0.2">
      <c r="B846" s="333">
        <v>20</v>
      </c>
      <c r="C846" s="334" t="s">
        <v>130</v>
      </c>
      <c r="D846" s="336">
        <v>91.507188749999997</v>
      </c>
      <c r="E846" s="336">
        <v>32.634486750000022</v>
      </c>
      <c r="F846" s="336">
        <v>58.448513249999976</v>
      </c>
      <c r="G846" s="336">
        <f t="shared" si="82"/>
        <v>91.082999999999998</v>
      </c>
      <c r="H846" s="340">
        <f t="shared" si="83"/>
        <v>0.99536442157392802</v>
      </c>
      <c r="I846" s="347"/>
      <c r="J846" s="343"/>
      <c r="K846" s="372">
        <f t="shared" si="81"/>
        <v>22.918013249999998</v>
      </c>
    </row>
    <row r="847" spans="2:13" s="329" customFormat="1" ht="15" customHeight="1" x14ac:dyDescent="0.2">
      <c r="B847" s="333">
        <v>21</v>
      </c>
      <c r="C847" s="334" t="s">
        <v>131</v>
      </c>
      <c r="D847" s="336">
        <v>22.918013249999998</v>
      </c>
      <c r="E847" s="336">
        <v>14.497465499999997</v>
      </c>
      <c r="F847" s="336">
        <v>7.6339844999999968</v>
      </c>
      <c r="G847" s="336">
        <f t="shared" si="82"/>
        <v>22.131449999999994</v>
      </c>
      <c r="H847" s="340">
        <f t="shared" si="83"/>
        <v>0.96567925668687693</v>
      </c>
      <c r="I847" s="347"/>
      <c r="J847" s="343"/>
      <c r="K847" s="372">
        <f t="shared" si="81"/>
        <v>53.899618499999995</v>
      </c>
    </row>
    <row r="848" spans="2:13" s="329" customFormat="1" ht="15" customHeight="1" x14ac:dyDescent="0.2">
      <c r="B848" s="333">
        <v>22</v>
      </c>
      <c r="C848" s="334" t="s">
        <v>169</v>
      </c>
      <c r="D848" s="336">
        <v>53.899618499999995</v>
      </c>
      <c r="E848" s="336">
        <v>19.35198939</v>
      </c>
      <c r="F848" s="336">
        <v>31.788335609999997</v>
      </c>
      <c r="G848" s="336">
        <f t="shared" si="82"/>
        <v>51.140324999999997</v>
      </c>
      <c r="H848" s="340">
        <f t="shared" si="83"/>
        <v>0.94880680834503495</v>
      </c>
      <c r="I848" s="347"/>
      <c r="J848" s="343"/>
      <c r="K848" s="372">
        <f t="shared" si="81"/>
        <v>31.290858750000005</v>
      </c>
      <c r="M848" s="329">
        <f>296108.27*750/100000</f>
        <v>2220.8120250000002</v>
      </c>
    </row>
    <row r="849" spans="2:11" s="329" customFormat="1" ht="15" customHeight="1" x14ac:dyDescent="0.2">
      <c r="B849" s="333">
        <v>23</v>
      </c>
      <c r="C849" s="334" t="s">
        <v>170</v>
      </c>
      <c r="D849" s="336">
        <v>31.290858750000005</v>
      </c>
      <c r="E849" s="336">
        <v>12.996271499999999</v>
      </c>
      <c r="F849" s="336">
        <v>18.107803500000003</v>
      </c>
      <c r="G849" s="336">
        <f t="shared" si="82"/>
        <v>31.104075000000002</v>
      </c>
      <c r="H849" s="340">
        <f t="shared" si="83"/>
        <v>0.99403072470805864</v>
      </c>
      <c r="I849" s="347"/>
      <c r="J849" s="343"/>
      <c r="K849" s="372">
        <f t="shared" si="81"/>
        <v>5.2838474999999985</v>
      </c>
    </row>
    <row r="850" spans="2:11" s="329" customFormat="1" ht="15" customHeight="1" x14ac:dyDescent="0.2">
      <c r="B850" s="335">
        <v>24</v>
      </c>
      <c r="C850" s="334" t="s">
        <v>171</v>
      </c>
      <c r="D850" s="336">
        <v>5.2838474999999985</v>
      </c>
      <c r="E850" s="336">
        <v>0</v>
      </c>
      <c r="F850" s="336">
        <v>5.2838250000000002</v>
      </c>
      <c r="G850" s="336">
        <f t="shared" si="82"/>
        <v>5.2838250000000002</v>
      </c>
      <c r="H850" s="340">
        <f t="shared" si="83"/>
        <v>0.99999574173932948</v>
      </c>
      <c r="I850" s="347"/>
      <c r="J850" s="343"/>
      <c r="K850" s="372">
        <f t="shared" si="81"/>
        <v>2220.8120347499998</v>
      </c>
    </row>
    <row r="851" spans="2:11" s="329" customFormat="1" ht="15" customHeight="1" x14ac:dyDescent="0.2">
      <c r="B851" s="455" t="s">
        <v>11</v>
      </c>
      <c r="C851" s="456"/>
      <c r="D851" s="337">
        <f>SUM(D827:D850)</f>
        <v>2220.8120347499998</v>
      </c>
      <c r="E851" s="337">
        <f>SUM(E827:E850)</f>
        <v>807.74418121500014</v>
      </c>
      <c r="F851" s="337">
        <f>SUM(F827:F850)</f>
        <v>1235.1830687850002</v>
      </c>
      <c r="G851" s="337">
        <f>SUM(G827:G850)</f>
        <v>2042.9272500000002</v>
      </c>
      <c r="H851" s="340">
        <f t="shared" si="83"/>
        <v>0.91990101730062701</v>
      </c>
      <c r="I851" s="348"/>
      <c r="J851" s="344"/>
    </row>
    <row r="852" spans="2:11" ht="18" customHeight="1" x14ac:dyDescent="0.25">
      <c r="B852" s="110"/>
      <c r="C852" s="111"/>
      <c r="D852" s="112"/>
      <c r="E852" s="112"/>
      <c r="F852" s="113"/>
      <c r="G852" s="114"/>
      <c r="H852" s="115"/>
    </row>
    <row r="853" spans="2:11" s="329" customFormat="1" ht="58.5" customHeight="1" x14ac:dyDescent="0.2">
      <c r="B853" s="327" t="s">
        <v>39</v>
      </c>
      <c r="C853" s="327" t="s">
        <v>40</v>
      </c>
      <c r="D853" s="328" t="s">
        <v>310</v>
      </c>
      <c r="E853" s="328" t="s">
        <v>319</v>
      </c>
      <c r="F853" s="328" t="s">
        <v>204</v>
      </c>
      <c r="G853" s="106" t="s">
        <v>154</v>
      </c>
      <c r="H853" s="338" t="s">
        <v>320</v>
      </c>
      <c r="I853" s="345"/>
      <c r="J853" s="341"/>
    </row>
    <row r="854" spans="2:11" s="332" customFormat="1" ht="15.75" customHeight="1" x14ac:dyDescent="0.2">
      <c r="B854" s="330">
        <v>1</v>
      </c>
      <c r="C854" s="331">
        <v>2</v>
      </c>
      <c r="D854" s="330">
        <v>3</v>
      </c>
      <c r="E854" s="331">
        <v>4</v>
      </c>
      <c r="F854" s="330">
        <v>5</v>
      </c>
      <c r="G854" s="331">
        <v>6</v>
      </c>
      <c r="H854" s="339">
        <v>7</v>
      </c>
      <c r="I854" s="346"/>
      <c r="J854" s="342"/>
    </row>
    <row r="855" spans="2:11" s="329" customFormat="1" ht="15" customHeight="1" x14ac:dyDescent="0.2">
      <c r="B855" s="333">
        <v>1</v>
      </c>
      <c r="C855" s="334" t="s">
        <v>135</v>
      </c>
      <c r="D855" s="336">
        <v>33.594524999999997</v>
      </c>
      <c r="E855" s="336">
        <f>F352</f>
        <v>2491.16</v>
      </c>
      <c r="F855" s="336">
        <f>E855*750/100000</f>
        <v>18.683700000000002</v>
      </c>
      <c r="G855" s="336">
        <v>18.683700000000002</v>
      </c>
      <c r="H855" s="340">
        <f>G855/F855</f>
        <v>1</v>
      </c>
      <c r="I855" s="347"/>
      <c r="J855" s="343"/>
    </row>
    <row r="856" spans="2:11" s="329" customFormat="1" ht="15" customHeight="1" x14ac:dyDescent="0.2">
      <c r="B856" s="333">
        <v>2</v>
      </c>
      <c r="C856" s="334" t="s">
        <v>112</v>
      </c>
      <c r="D856" s="336">
        <v>92.089950000000002</v>
      </c>
      <c r="E856" s="336">
        <f t="shared" ref="E856:E878" si="84">F353</f>
        <v>8242.02</v>
      </c>
      <c r="F856" s="336">
        <f t="shared" ref="F856:F878" si="85">E856*750/100000</f>
        <v>61.815150000000003</v>
      </c>
      <c r="G856" s="336">
        <v>61.815150000000003</v>
      </c>
      <c r="H856" s="340">
        <f t="shared" ref="H856:H879" si="86">G856/F856</f>
        <v>1</v>
      </c>
      <c r="I856" s="347"/>
      <c r="J856" s="343"/>
    </row>
    <row r="857" spans="2:11" s="329" customFormat="1" ht="15" customHeight="1" x14ac:dyDescent="0.2">
      <c r="B857" s="333">
        <v>3</v>
      </c>
      <c r="C857" s="334" t="s">
        <v>113</v>
      </c>
      <c r="D857" s="336">
        <v>97.139025000000004</v>
      </c>
      <c r="E857" s="336">
        <f t="shared" si="84"/>
        <v>9923.59</v>
      </c>
      <c r="F857" s="336">
        <f t="shared" si="85"/>
        <v>74.426924999999997</v>
      </c>
      <c r="G857" s="336">
        <v>74.426924999999997</v>
      </c>
      <c r="H857" s="340">
        <f t="shared" si="86"/>
        <v>1</v>
      </c>
      <c r="I857" s="347"/>
      <c r="J857" s="343"/>
    </row>
    <row r="858" spans="2:11" s="329" customFormat="1" ht="15" customHeight="1" x14ac:dyDescent="0.2">
      <c r="B858" s="333">
        <v>4</v>
      </c>
      <c r="C858" s="334" t="s">
        <v>164</v>
      </c>
      <c r="D858" s="336">
        <v>93.910574999999994</v>
      </c>
      <c r="E858" s="336">
        <f t="shared" si="84"/>
        <v>10117.07</v>
      </c>
      <c r="F858" s="336">
        <f t="shared" si="85"/>
        <v>75.878024999999994</v>
      </c>
      <c r="G858" s="336">
        <v>75.878024999999994</v>
      </c>
      <c r="H858" s="340">
        <f t="shared" si="86"/>
        <v>1</v>
      </c>
      <c r="I858" s="347"/>
      <c r="J858" s="343"/>
    </row>
    <row r="859" spans="2:11" s="329" customFormat="1" ht="15" customHeight="1" x14ac:dyDescent="0.2">
      <c r="B859" s="333">
        <v>5</v>
      </c>
      <c r="C859" s="334" t="s">
        <v>115</v>
      </c>
      <c r="D859" s="336">
        <v>78.646124999999998</v>
      </c>
      <c r="E859" s="336">
        <f t="shared" si="84"/>
        <v>7897.26</v>
      </c>
      <c r="F859" s="336">
        <f t="shared" si="85"/>
        <v>59.22945</v>
      </c>
      <c r="G859" s="336">
        <v>59.22945</v>
      </c>
      <c r="H859" s="340">
        <f t="shared" si="86"/>
        <v>1</v>
      </c>
      <c r="I859" s="347"/>
      <c r="J859" s="343"/>
    </row>
    <row r="860" spans="2:11" s="329" customFormat="1" ht="15" customHeight="1" x14ac:dyDescent="0.2">
      <c r="B860" s="333">
        <v>6</v>
      </c>
      <c r="C860" s="334" t="s">
        <v>116</v>
      </c>
      <c r="D860" s="336">
        <v>42.602024999999998</v>
      </c>
      <c r="E860" s="336">
        <f t="shared" si="84"/>
        <v>4769.8</v>
      </c>
      <c r="F860" s="336">
        <f t="shared" si="85"/>
        <v>35.773499999999999</v>
      </c>
      <c r="G860" s="336">
        <v>35.773499999999999</v>
      </c>
      <c r="H860" s="340">
        <f t="shared" si="86"/>
        <v>1</v>
      </c>
      <c r="I860" s="347"/>
      <c r="J860" s="343"/>
    </row>
    <row r="861" spans="2:11" s="329" customFormat="1" ht="15" customHeight="1" x14ac:dyDescent="0.2">
      <c r="B861" s="333">
        <v>7</v>
      </c>
      <c r="C861" s="334" t="s">
        <v>117</v>
      </c>
      <c r="D861" s="336">
        <v>88.763175000000004</v>
      </c>
      <c r="E861" s="336">
        <f t="shared" si="84"/>
        <v>9155.0300000000007</v>
      </c>
      <c r="F861" s="336">
        <f t="shared" si="85"/>
        <v>68.662725000000009</v>
      </c>
      <c r="G861" s="336">
        <v>68.662725000000009</v>
      </c>
      <c r="H861" s="340">
        <f t="shared" si="86"/>
        <v>1</v>
      </c>
      <c r="I861" s="347"/>
      <c r="J861" s="343"/>
    </row>
    <row r="862" spans="2:11" s="329" customFormat="1" ht="15" customHeight="1" x14ac:dyDescent="0.2">
      <c r="B862" s="333">
        <v>8</v>
      </c>
      <c r="C862" s="334" t="s">
        <v>118</v>
      </c>
      <c r="D862" s="336">
        <v>9.0165000000000006</v>
      </c>
      <c r="E862" s="336">
        <f t="shared" si="84"/>
        <v>1058.02</v>
      </c>
      <c r="F862" s="336">
        <f t="shared" si="85"/>
        <v>7.9351500000000001</v>
      </c>
      <c r="G862" s="336">
        <v>7.9351500000000001</v>
      </c>
      <c r="H862" s="340">
        <f t="shared" si="86"/>
        <v>1</v>
      </c>
      <c r="I862" s="347"/>
      <c r="J862" s="343"/>
    </row>
    <row r="863" spans="2:11" s="329" customFormat="1" ht="15" customHeight="1" x14ac:dyDescent="0.2">
      <c r="B863" s="333">
        <v>9</v>
      </c>
      <c r="C863" s="334" t="s">
        <v>119</v>
      </c>
      <c r="D863" s="336">
        <v>93.724275000000006</v>
      </c>
      <c r="E863" s="336">
        <f t="shared" si="84"/>
        <v>11404.06</v>
      </c>
      <c r="F863" s="336">
        <f t="shared" si="85"/>
        <v>85.530450000000002</v>
      </c>
      <c r="G863" s="336">
        <v>85.530450000000002</v>
      </c>
      <c r="H863" s="340">
        <f t="shared" si="86"/>
        <v>1</v>
      </c>
      <c r="I863" s="347"/>
      <c r="J863" s="343"/>
    </row>
    <row r="864" spans="2:11" s="329" customFormat="1" ht="15" customHeight="1" x14ac:dyDescent="0.2">
      <c r="B864" s="333">
        <v>10</v>
      </c>
      <c r="C864" s="334" t="s">
        <v>120</v>
      </c>
      <c r="D864" s="336">
        <v>87.569249999999997</v>
      </c>
      <c r="E864" s="336">
        <f t="shared" si="84"/>
        <v>8539.18</v>
      </c>
      <c r="F864" s="336">
        <f t="shared" si="85"/>
        <v>64.043850000000006</v>
      </c>
      <c r="G864" s="336">
        <v>64.043850000000006</v>
      </c>
      <c r="H864" s="340">
        <f t="shared" si="86"/>
        <v>1</v>
      </c>
      <c r="I864" s="347"/>
      <c r="J864" s="343"/>
    </row>
    <row r="865" spans="2:10" s="329" customFormat="1" ht="15" customHeight="1" x14ac:dyDescent="0.2">
      <c r="B865" s="333">
        <v>11</v>
      </c>
      <c r="C865" s="334" t="s">
        <v>121</v>
      </c>
      <c r="D865" s="336">
        <v>49.539225000000002</v>
      </c>
      <c r="E865" s="336">
        <f t="shared" si="84"/>
        <v>4673.16</v>
      </c>
      <c r="F865" s="336">
        <f t="shared" si="85"/>
        <v>35.048699999999997</v>
      </c>
      <c r="G865" s="336">
        <v>35.048699999999997</v>
      </c>
      <c r="H865" s="340">
        <f t="shared" si="86"/>
        <v>1</v>
      </c>
      <c r="I865" s="347"/>
      <c r="J865" s="343"/>
    </row>
    <row r="866" spans="2:10" s="329" customFormat="1" ht="15" customHeight="1" x14ac:dyDescent="0.2">
      <c r="B866" s="333">
        <v>12</v>
      </c>
      <c r="C866" s="334" t="s">
        <v>122</v>
      </c>
      <c r="D866" s="336">
        <v>40.575375000000001</v>
      </c>
      <c r="E866" s="336">
        <f t="shared" si="84"/>
        <v>2468.69</v>
      </c>
      <c r="F866" s="336">
        <f t="shared" si="85"/>
        <v>18.515174999999999</v>
      </c>
      <c r="G866" s="336">
        <v>18.515174999999999</v>
      </c>
      <c r="H866" s="340">
        <f t="shared" si="86"/>
        <v>1</v>
      </c>
      <c r="I866" s="347"/>
      <c r="J866" s="343"/>
    </row>
    <row r="867" spans="2:10" s="329" customFormat="1" ht="15" customHeight="1" x14ac:dyDescent="0.2">
      <c r="B867" s="333">
        <v>13</v>
      </c>
      <c r="C867" s="334" t="s">
        <v>123</v>
      </c>
      <c r="D867" s="336">
        <v>112.0017</v>
      </c>
      <c r="E867" s="336">
        <f t="shared" si="84"/>
        <v>12881.71</v>
      </c>
      <c r="F867" s="336">
        <f t="shared" si="85"/>
        <v>96.612825000000001</v>
      </c>
      <c r="G867" s="336">
        <v>96.612825000000001</v>
      </c>
      <c r="H867" s="340">
        <f t="shared" si="86"/>
        <v>1</v>
      </c>
      <c r="I867" s="347"/>
      <c r="J867" s="343"/>
    </row>
    <row r="868" spans="2:10" s="329" customFormat="1" ht="15" customHeight="1" x14ac:dyDescent="0.2">
      <c r="B868" s="333">
        <v>14</v>
      </c>
      <c r="C868" s="334" t="s">
        <v>124</v>
      </c>
      <c r="D868" s="336">
        <v>225.44655</v>
      </c>
      <c r="E868" s="336">
        <f t="shared" si="84"/>
        <v>21886.6</v>
      </c>
      <c r="F868" s="336">
        <f t="shared" si="85"/>
        <v>164.14949999999999</v>
      </c>
      <c r="G868" s="336">
        <v>164.14949999999999</v>
      </c>
      <c r="H868" s="340">
        <f t="shared" si="86"/>
        <v>1</v>
      </c>
      <c r="I868" s="347"/>
      <c r="J868" s="343"/>
    </row>
    <row r="869" spans="2:10" s="329" customFormat="1" ht="15" customHeight="1" x14ac:dyDescent="0.2">
      <c r="B869" s="333">
        <v>15</v>
      </c>
      <c r="C869" s="334" t="s">
        <v>125</v>
      </c>
      <c r="D869" s="336">
        <v>126.00375000000003</v>
      </c>
      <c r="E869" s="336">
        <f t="shared" si="84"/>
        <v>11533.09</v>
      </c>
      <c r="F869" s="336">
        <f t="shared" si="85"/>
        <v>86.498175000000003</v>
      </c>
      <c r="G869" s="336">
        <v>86.498175000000003</v>
      </c>
      <c r="H869" s="340">
        <f t="shared" si="86"/>
        <v>1</v>
      </c>
      <c r="I869" s="347"/>
      <c r="J869" s="343"/>
    </row>
    <row r="870" spans="2:10" s="329" customFormat="1" ht="15" customHeight="1" x14ac:dyDescent="0.2">
      <c r="B870" s="333">
        <v>16</v>
      </c>
      <c r="C870" s="334" t="s">
        <v>126</v>
      </c>
      <c r="D870" s="336">
        <v>100.87350000000001</v>
      </c>
      <c r="E870" s="336">
        <f t="shared" si="84"/>
        <v>13757.11</v>
      </c>
      <c r="F870" s="336">
        <f t="shared" si="85"/>
        <v>103.178325</v>
      </c>
      <c r="G870" s="336">
        <v>103.178325</v>
      </c>
      <c r="H870" s="340">
        <f t="shared" si="86"/>
        <v>1</v>
      </c>
      <c r="I870" s="347"/>
      <c r="J870" s="343"/>
    </row>
    <row r="871" spans="2:10" s="329" customFormat="1" ht="15" customHeight="1" x14ac:dyDescent="0.2">
      <c r="B871" s="333">
        <v>17</v>
      </c>
      <c r="C871" s="334" t="s">
        <v>127</v>
      </c>
      <c r="D871" s="336">
        <v>88.110675000000001</v>
      </c>
      <c r="E871" s="336">
        <f t="shared" si="84"/>
        <v>10714.32</v>
      </c>
      <c r="F871" s="336">
        <f t="shared" si="85"/>
        <v>80.357399999999998</v>
      </c>
      <c r="G871" s="336">
        <v>80.357399999999998</v>
      </c>
      <c r="H871" s="340">
        <f t="shared" si="86"/>
        <v>1</v>
      </c>
      <c r="I871" s="347"/>
      <c r="J871" s="343"/>
    </row>
    <row r="872" spans="2:10" s="329" customFormat="1" ht="15" customHeight="1" x14ac:dyDescent="0.2">
      <c r="B872" s="333">
        <v>18</v>
      </c>
      <c r="C872" s="334" t="s">
        <v>128</v>
      </c>
      <c r="D872" s="336">
        <v>176.96475000000004</v>
      </c>
      <c r="E872" s="336">
        <f t="shared" si="84"/>
        <v>12704.919999999998</v>
      </c>
      <c r="F872" s="336">
        <f t="shared" si="85"/>
        <v>95.286899999999974</v>
      </c>
      <c r="G872" s="336">
        <v>95.286899999999974</v>
      </c>
      <c r="H872" s="340">
        <f t="shared" si="86"/>
        <v>1</v>
      </c>
      <c r="I872" s="347"/>
      <c r="J872" s="343"/>
    </row>
    <row r="873" spans="2:10" s="329" customFormat="1" ht="15" customHeight="1" x14ac:dyDescent="0.2">
      <c r="B873" s="333">
        <v>19</v>
      </c>
      <c r="C873" s="334" t="s">
        <v>129</v>
      </c>
      <c r="D873" s="336">
        <v>205.61362500000001</v>
      </c>
      <c r="E873" s="336">
        <f t="shared" si="84"/>
        <v>18097.28</v>
      </c>
      <c r="F873" s="336">
        <f t="shared" si="85"/>
        <v>135.7296</v>
      </c>
      <c r="G873" s="336">
        <v>135.7296</v>
      </c>
      <c r="H873" s="340">
        <f t="shared" si="86"/>
        <v>1</v>
      </c>
      <c r="I873" s="347"/>
      <c r="J873" s="343"/>
    </row>
    <row r="874" spans="2:10" s="329" customFormat="1" ht="15" customHeight="1" x14ac:dyDescent="0.2">
      <c r="B874" s="333">
        <v>20</v>
      </c>
      <c r="C874" s="334" t="s">
        <v>130</v>
      </c>
      <c r="D874" s="336">
        <v>91.082999999999998</v>
      </c>
      <c r="E874" s="336">
        <f t="shared" si="84"/>
        <v>8536.7200000000012</v>
      </c>
      <c r="F874" s="336">
        <f t="shared" si="85"/>
        <v>64.025400000000005</v>
      </c>
      <c r="G874" s="336">
        <v>64.025400000000005</v>
      </c>
      <c r="H874" s="340">
        <f t="shared" si="86"/>
        <v>1</v>
      </c>
      <c r="I874" s="347"/>
      <c r="J874" s="343"/>
    </row>
    <row r="875" spans="2:10" s="329" customFormat="1" ht="15" customHeight="1" x14ac:dyDescent="0.2">
      <c r="B875" s="333">
        <v>21</v>
      </c>
      <c r="C875" s="334" t="s">
        <v>131</v>
      </c>
      <c r="D875" s="336">
        <v>22.131449999999994</v>
      </c>
      <c r="E875" s="336">
        <f t="shared" si="84"/>
        <v>0</v>
      </c>
      <c r="F875" s="336">
        <f t="shared" si="85"/>
        <v>0</v>
      </c>
      <c r="G875" s="336">
        <v>0</v>
      </c>
      <c r="H875" s="340">
        <v>0</v>
      </c>
      <c r="I875" s="347"/>
      <c r="J875" s="343"/>
    </row>
    <row r="876" spans="2:10" s="329" customFormat="1" ht="15" customHeight="1" x14ac:dyDescent="0.2">
      <c r="B876" s="333">
        <v>22</v>
      </c>
      <c r="C876" s="334" t="s">
        <v>169</v>
      </c>
      <c r="D876" s="336">
        <v>51.140324999999997</v>
      </c>
      <c r="E876" s="336">
        <f t="shared" si="84"/>
        <v>5020.8500000000004</v>
      </c>
      <c r="F876" s="336">
        <f t="shared" si="85"/>
        <v>37.656375000000004</v>
      </c>
      <c r="G876" s="336">
        <v>37.656375000000004</v>
      </c>
      <c r="H876" s="340">
        <f t="shared" si="86"/>
        <v>1</v>
      </c>
      <c r="I876" s="347"/>
      <c r="J876" s="343"/>
    </row>
    <row r="877" spans="2:10" s="329" customFormat="1" ht="15" customHeight="1" x14ac:dyDescent="0.2">
      <c r="B877" s="333">
        <v>23</v>
      </c>
      <c r="C877" s="334" t="s">
        <v>170</v>
      </c>
      <c r="D877" s="336">
        <v>31.104075000000002</v>
      </c>
      <c r="E877" s="336">
        <f t="shared" si="84"/>
        <v>3143</v>
      </c>
      <c r="F877" s="336">
        <f t="shared" si="85"/>
        <v>23.572500000000002</v>
      </c>
      <c r="G877" s="336">
        <v>23.572500000000002</v>
      </c>
      <c r="H877" s="340">
        <f t="shared" si="86"/>
        <v>1</v>
      </c>
      <c r="I877" s="347"/>
      <c r="J877" s="343"/>
    </row>
    <row r="878" spans="2:10" s="329" customFormat="1" ht="15" customHeight="1" x14ac:dyDescent="0.2">
      <c r="B878" s="335">
        <v>24</v>
      </c>
      <c r="C878" s="334" t="s">
        <v>171</v>
      </c>
      <c r="D878" s="336">
        <v>5.2838250000000002</v>
      </c>
      <c r="E878" s="336">
        <f t="shared" si="84"/>
        <v>626.34999999999991</v>
      </c>
      <c r="F878" s="336">
        <f t="shared" si="85"/>
        <v>4.6976249999999995</v>
      </c>
      <c r="G878" s="336">
        <v>4.6976249999999995</v>
      </c>
      <c r="H878" s="340">
        <f t="shared" si="86"/>
        <v>1</v>
      </c>
      <c r="I878" s="347"/>
      <c r="J878" s="343"/>
    </row>
    <row r="879" spans="2:10" s="329" customFormat="1" ht="15" customHeight="1" x14ac:dyDescent="0.2">
      <c r="B879" s="455" t="s">
        <v>11</v>
      </c>
      <c r="C879" s="456"/>
      <c r="D879" s="337">
        <f>SUM(D855:D878)</f>
        <v>2042.9272500000002</v>
      </c>
      <c r="E879" s="337">
        <f>SUM(E855:E878)</f>
        <v>199640.99</v>
      </c>
      <c r="F879" s="337">
        <f>SUM(F855:F878)</f>
        <v>1497.3074250000004</v>
      </c>
      <c r="G879" s="337">
        <f>SUM(G855:G878)</f>
        <v>1497.3074250000004</v>
      </c>
      <c r="H879" s="340">
        <f t="shared" si="86"/>
        <v>1</v>
      </c>
      <c r="I879" s="348"/>
      <c r="J879" s="344"/>
    </row>
    <row r="880" spans="2:10" ht="20.25" customHeight="1" x14ac:dyDescent="0.25">
      <c r="B880" s="411" t="s">
        <v>155</v>
      </c>
      <c r="C880" s="411"/>
      <c r="D880" s="411"/>
      <c r="E880" s="411"/>
      <c r="F880" s="411"/>
    </row>
    <row r="881" spans="2:8" x14ac:dyDescent="0.25">
      <c r="B881" s="444" t="s">
        <v>142</v>
      </c>
      <c r="C881" s="444"/>
      <c r="D881" s="444"/>
      <c r="E881" s="444"/>
      <c r="F881" s="444"/>
    </row>
    <row r="882" spans="2:8" x14ac:dyDescent="0.25">
      <c r="B882" s="5"/>
    </row>
    <row r="883" spans="2:8" x14ac:dyDescent="0.25">
      <c r="B883" s="450" t="s">
        <v>84</v>
      </c>
      <c r="C883" s="450"/>
      <c r="D883" s="450"/>
      <c r="E883" s="450"/>
      <c r="F883" s="272"/>
      <c r="G883" s="272"/>
    </row>
    <row r="884" spans="2:8" s="273" customFormat="1" ht="13.5" customHeight="1" x14ac:dyDescent="0.25">
      <c r="B884" s="451" t="s">
        <v>156</v>
      </c>
      <c r="C884" s="451"/>
      <c r="D884" s="451"/>
      <c r="E884" s="451"/>
    </row>
    <row r="885" spans="2:8" s="273" customFormat="1" ht="31.5" customHeight="1" x14ac:dyDescent="0.25">
      <c r="B885" s="274" t="s">
        <v>74</v>
      </c>
      <c r="C885" s="274" t="s">
        <v>93</v>
      </c>
      <c r="D885" s="274" t="s">
        <v>85</v>
      </c>
      <c r="E885" s="274" t="s">
        <v>145</v>
      </c>
      <c r="H885" s="275"/>
    </row>
    <row r="886" spans="2:8" s="273" customFormat="1" x14ac:dyDescent="0.25">
      <c r="B886" s="418" t="s">
        <v>75</v>
      </c>
      <c r="C886" s="276" t="s">
        <v>86</v>
      </c>
      <c r="D886" s="276">
        <v>9792</v>
      </c>
      <c r="E886" s="276">
        <v>5875.2</v>
      </c>
      <c r="H886" s="277"/>
    </row>
    <row r="887" spans="2:8" s="273" customFormat="1" ht="13.5" customHeight="1" x14ac:dyDescent="0.25">
      <c r="B887" s="419"/>
      <c r="C887" s="276" t="s">
        <v>87</v>
      </c>
      <c r="D887" s="276">
        <v>1900</v>
      </c>
      <c r="E887" s="278">
        <v>1140</v>
      </c>
      <c r="H887" s="277"/>
    </row>
    <row r="888" spans="2:8" s="273" customFormat="1" ht="13.5" customHeight="1" x14ac:dyDescent="0.25">
      <c r="B888" s="419"/>
      <c r="C888" s="276" t="s">
        <v>88</v>
      </c>
      <c r="D888" s="276">
        <v>36958</v>
      </c>
      <c r="E888" s="276">
        <v>22174.799999999999</v>
      </c>
      <c r="H888" s="277"/>
    </row>
    <row r="889" spans="2:8" s="273" customFormat="1" ht="13.5" customHeight="1" x14ac:dyDescent="0.25">
      <c r="B889" s="419"/>
      <c r="C889" s="276" t="s">
        <v>89</v>
      </c>
      <c r="D889" s="276">
        <v>8419</v>
      </c>
      <c r="E889" s="276">
        <v>17398.52</v>
      </c>
      <c r="H889" s="277"/>
    </row>
    <row r="890" spans="2:8" s="273" customFormat="1" ht="13.5" customHeight="1" x14ac:dyDescent="0.25">
      <c r="B890" s="419"/>
      <c r="C890" s="276" t="s">
        <v>90</v>
      </c>
      <c r="D890" s="276">
        <v>7193</v>
      </c>
      <c r="E890" s="276">
        <v>12355.88</v>
      </c>
      <c r="H890" s="277"/>
    </row>
    <row r="891" spans="2:8" s="273" customFormat="1" ht="13.5" customHeight="1" x14ac:dyDescent="0.25">
      <c r="B891" s="419"/>
      <c r="C891" s="276" t="s">
        <v>109</v>
      </c>
      <c r="D891" s="276">
        <v>3923</v>
      </c>
      <c r="E891" s="276">
        <v>7180.54</v>
      </c>
      <c r="H891" s="277"/>
    </row>
    <row r="892" spans="2:8" s="273" customFormat="1" ht="13.5" customHeight="1" x14ac:dyDescent="0.25">
      <c r="B892" s="419"/>
      <c r="C892" s="276" t="s">
        <v>134</v>
      </c>
      <c r="D892" s="276"/>
      <c r="E892" s="276">
        <v>19693.5</v>
      </c>
      <c r="H892" s="277"/>
    </row>
    <row r="893" spans="2:8" s="273" customFormat="1" ht="13.5" customHeight="1" x14ac:dyDescent="0.25">
      <c r="B893" s="419"/>
      <c r="C893" s="276" t="s">
        <v>132</v>
      </c>
      <c r="D893" s="276">
        <v>13129</v>
      </c>
      <c r="E893" s="276">
        <v>19693.5</v>
      </c>
      <c r="H893" s="277"/>
    </row>
    <row r="894" spans="2:8" s="273" customFormat="1" ht="13.5" customHeight="1" x14ac:dyDescent="0.25">
      <c r="B894" s="419"/>
      <c r="C894" s="276" t="s">
        <v>157</v>
      </c>
      <c r="D894" s="276"/>
      <c r="E894" s="276"/>
      <c r="H894" s="277"/>
    </row>
    <row r="895" spans="2:8" s="273" customFormat="1" ht="13.5" customHeight="1" x14ac:dyDescent="0.25">
      <c r="B895" s="419"/>
      <c r="C895" s="276" t="s">
        <v>158</v>
      </c>
      <c r="D895" s="276"/>
      <c r="E895" s="276"/>
      <c r="H895" s="277"/>
    </row>
    <row r="896" spans="2:8" s="273" customFormat="1" ht="13.5" customHeight="1" x14ac:dyDescent="0.25">
      <c r="B896" s="419"/>
      <c r="C896" s="276" t="s">
        <v>159</v>
      </c>
      <c r="D896" s="276"/>
      <c r="E896" s="276"/>
      <c r="H896" s="277"/>
    </row>
    <row r="897" spans="2:10" s="273" customFormat="1" ht="13.5" customHeight="1" x14ac:dyDescent="0.25">
      <c r="B897" s="419"/>
      <c r="C897" s="276" t="s">
        <v>160</v>
      </c>
      <c r="D897" s="276"/>
      <c r="E897" s="276"/>
      <c r="H897" s="277"/>
    </row>
    <row r="898" spans="2:10" s="273" customFormat="1" ht="13.5" customHeight="1" x14ac:dyDescent="0.25">
      <c r="B898" s="419"/>
      <c r="C898" s="276" t="s">
        <v>272</v>
      </c>
      <c r="D898" s="276">
        <v>268</v>
      </c>
      <c r="E898" s="349">
        <v>769.16</v>
      </c>
      <c r="H898" s="277"/>
    </row>
    <row r="899" spans="2:10" s="273" customFormat="1" ht="13.5" customHeight="1" x14ac:dyDescent="0.25">
      <c r="B899" s="420"/>
      <c r="C899" s="279" t="s">
        <v>91</v>
      </c>
      <c r="D899" s="279">
        <f>SUM(D886:D898)</f>
        <v>81582</v>
      </c>
      <c r="E899" s="279">
        <f>SUM(E886:E892)</f>
        <v>85818.44</v>
      </c>
      <c r="H899" s="280"/>
    </row>
    <row r="900" spans="2:10" s="273" customFormat="1" ht="15.75" customHeight="1" x14ac:dyDescent="0.25">
      <c r="B900" s="282"/>
      <c r="C900" s="282"/>
      <c r="D900" s="282"/>
      <c r="E900" s="282"/>
      <c r="F900" s="281"/>
      <c r="H900" s="280"/>
    </row>
    <row r="901" spans="2:10" s="273" customFormat="1" x14ac:dyDescent="0.25">
      <c r="B901" s="440" t="s">
        <v>92</v>
      </c>
      <c r="C901" s="440"/>
      <c r="D901" s="440"/>
      <c r="E901" s="440"/>
      <c r="F901" s="440"/>
      <c r="G901" s="440"/>
      <c r="H901" s="440"/>
    </row>
    <row r="902" spans="2:10" s="273" customFormat="1" x14ac:dyDescent="0.25">
      <c r="B902" s="421" t="s">
        <v>93</v>
      </c>
      <c r="C902" s="446" t="s">
        <v>94</v>
      </c>
      <c r="D902" s="447"/>
      <c r="E902" s="446" t="s">
        <v>95</v>
      </c>
      <c r="F902" s="447"/>
      <c r="G902" s="443" t="s">
        <v>96</v>
      </c>
      <c r="H902" s="443"/>
    </row>
    <row r="903" spans="2:10" s="273" customFormat="1" x14ac:dyDescent="0.25">
      <c r="B903" s="422"/>
      <c r="C903" s="283" t="s">
        <v>97</v>
      </c>
      <c r="D903" s="284" t="s">
        <v>98</v>
      </c>
      <c r="E903" s="279" t="s">
        <v>97</v>
      </c>
      <c r="F903" s="279" t="s">
        <v>98</v>
      </c>
      <c r="G903" s="279" t="s">
        <v>97</v>
      </c>
      <c r="H903" s="279" t="s">
        <v>98</v>
      </c>
    </row>
    <row r="904" spans="2:10" s="273" customFormat="1" x14ac:dyDescent="0.25">
      <c r="B904" s="285" t="s">
        <v>161</v>
      </c>
      <c r="C904" s="192">
        <f>D899</f>
        <v>81582</v>
      </c>
      <c r="D904" s="172">
        <f>E899</f>
        <v>85818.44</v>
      </c>
      <c r="E904" s="192">
        <v>81314</v>
      </c>
      <c r="F904" s="172">
        <v>85818.44</v>
      </c>
      <c r="G904" s="286">
        <v>0</v>
      </c>
      <c r="H904" s="286">
        <v>0</v>
      </c>
    </row>
    <row r="905" spans="2:10" s="273" customFormat="1" ht="18.75" customHeight="1" x14ac:dyDescent="0.25">
      <c r="B905" s="280"/>
      <c r="C905" s="287"/>
      <c r="D905" s="288"/>
      <c r="E905" s="289"/>
      <c r="F905" s="290"/>
      <c r="G905" s="291"/>
      <c r="H905" s="291"/>
    </row>
    <row r="906" spans="2:10" s="273" customFormat="1" ht="18.75" customHeight="1" x14ac:dyDescent="0.25">
      <c r="B906" s="440" t="s">
        <v>286</v>
      </c>
      <c r="C906" s="440"/>
      <c r="D906" s="440"/>
      <c r="E906" s="440"/>
      <c r="F906" s="440"/>
      <c r="G906" s="440"/>
    </row>
    <row r="907" spans="2:10" s="273" customFormat="1" ht="32.25" customHeight="1" x14ac:dyDescent="0.25">
      <c r="B907" s="466" t="s">
        <v>273</v>
      </c>
      <c r="C907" s="466"/>
      <c r="D907" s="457" t="s">
        <v>274</v>
      </c>
      <c r="E907" s="458"/>
      <c r="F907" s="466" t="s">
        <v>99</v>
      </c>
      <c r="G907" s="466"/>
    </row>
    <row r="908" spans="2:10" s="273" customFormat="1" x14ac:dyDescent="0.25">
      <c r="B908" s="314" t="s">
        <v>97</v>
      </c>
      <c r="C908" s="314" t="s">
        <v>100</v>
      </c>
      <c r="D908" s="314" t="s">
        <v>97</v>
      </c>
      <c r="E908" s="314" t="s">
        <v>100</v>
      </c>
      <c r="F908" s="314" t="s">
        <v>97</v>
      </c>
      <c r="G908" s="314" t="s">
        <v>101</v>
      </c>
    </row>
    <row r="909" spans="2:10" s="273" customFormat="1" x14ac:dyDescent="0.25">
      <c r="B909" s="276">
        <v>1</v>
      </c>
      <c r="C909" s="276">
        <v>2</v>
      </c>
      <c r="D909" s="276">
        <v>3</v>
      </c>
      <c r="E909" s="276">
        <v>4</v>
      </c>
      <c r="F909" s="276">
        <v>5</v>
      </c>
      <c r="G909" s="276">
        <v>6</v>
      </c>
    </row>
    <row r="910" spans="2:10" s="273" customFormat="1" x14ac:dyDescent="0.25">
      <c r="B910" s="192">
        <f>D899</f>
        <v>81582</v>
      </c>
      <c r="C910" s="172">
        <f>E899</f>
        <v>85818.44</v>
      </c>
      <c r="D910" s="302">
        <f>E938+G938</f>
        <v>81582</v>
      </c>
      <c r="E910" s="292">
        <f>F938+H938</f>
        <v>86587.607500000013</v>
      </c>
      <c r="F910" s="293">
        <f>D910/B910</f>
        <v>1</v>
      </c>
      <c r="G910" s="293">
        <f>E910/C910</f>
        <v>1.0089627299214483</v>
      </c>
    </row>
    <row r="911" spans="2:10" s="273" customFormat="1" x14ac:dyDescent="0.25">
      <c r="B911" s="294"/>
      <c r="C911" s="295"/>
      <c r="D911" s="296"/>
      <c r="E911" s="297"/>
      <c r="F911" s="298"/>
      <c r="G911" s="298"/>
    </row>
    <row r="912" spans="2:10" s="273" customFormat="1" x14ac:dyDescent="0.25">
      <c r="B912" s="467" t="s">
        <v>33</v>
      </c>
      <c r="C912" s="407" t="s">
        <v>212</v>
      </c>
      <c r="D912" s="407"/>
      <c r="E912" s="407" t="s">
        <v>213</v>
      </c>
      <c r="F912" s="407"/>
      <c r="G912" s="408" t="s">
        <v>214</v>
      </c>
      <c r="H912" s="408"/>
      <c r="I912" s="409" t="s">
        <v>215</v>
      </c>
      <c r="J912" s="405" t="s">
        <v>321</v>
      </c>
    </row>
    <row r="913" spans="2:10" s="273" customFormat="1" x14ac:dyDescent="0.25">
      <c r="B913" s="468"/>
      <c r="C913" s="165" t="s">
        <v>97</v>
      </c>
      <c r="D913" s="301" t="s">
        <v>98</v>
      </c>
      <c r="E913" s="165" t="s">
        <v>97</v>
      </c>
      <c r="F913" s="258" t="s">
        <v>98</v>
      </c>
      <c r="G913" s="258" t="s">
        <v>97</v>
      </c>
      <c r="H913" s="301" t="s">
        <v>98</v>
      </c>
      <c r="I913" s="409"/>
      <c r="J913" s="405"/>
    </row>
    <row r="914" spans="2:10" s="273" customFormat="1" x14ac:dyDescent="0.25">
      <c r="B914" s="320" t="s">
        <v>135</v>
      </c>
      <c r="C914" s="350">
        <v>81</v>
      </c>
      <c r="D914" s="349">
        <v>232.47</v>
      </c>
      <c r="E914" s="302">
        <v>0</v>
      </c>
      <c r="F914" s="321">
        <v>0</v>
      </c>
      <c r="G914" s="321">
        <v>81</v>
      </c>
      <c r="H914" s="172">
        <v>232.47</v>
      </c>
      <c r="I914" s="286">
        <f>E914/C914</f>
        <v>0</v>
      </c>
      <c r="J914" s="373">
        <f>G914/C914</f>
        <v>1</v>
      </c>
    </row>
    <row r="915" spans="2:10" s="273" customFormat="1" x14ac:dyDescent="0.25">
      <c r="B915" s="320" t="s">
        <v>112</v>
      </c>
      <c r="C915" s="350">
        <v>5219</v>
      </c>
      <c r="D915" s="349">
        <v>4581.9375</v>
      </c>
      <c r="E915" s="302">
        <v>4892</v>
      </c>
      <c r="F915" s="321">
        <v>4173.1875</v>
      </c>
      <c r="G915" s="321">
        <v>327</v>
      </c>
      <c r="H915" s="172">
        <v>408.75</v>
      </c>
      <c r="I915" s="286">
        <f t="shared" ref="I915:I938" si="87">E915/C915</f>
        <v>0.93734431883502589</v>
      </c>
      <c r="J915" s="373">
        <f t="shared" ref="J915:J938" si="88">G915/C915</f>
        <v>6.2655681164974136E-2</v>
      </c>
    </row>
    <row r="916" spans="2:10" s="273" customFormat="1" x14ac:dyDescent="0.25">
      <c r="B916" s="320" t="s">
        <v>113</v>
      </c>
      <c r="C916" s="350">
        <v>3639</v>
      </c>
      <c r="D916" s="349">
        <v>3707.7750000000001</v>
      </c>
      <c r="E916" s="302">
        <v>3639</v>
      </c>
      <c r="F916" s="321">
        <v>3707.7750000000001</v>
      </c>
      <c r="G916" s="321">
        <v>0</v>
      </c>
      <c r="H916" s="172">
        <v>0</v>
      </c>
      <c r="I916" s="286">
        <f t="shared" si="87"/>
        <v>1</v>
      </c>
      <c r="J916" s="373">
        <f t="shared" si="88"/>
        <v>0</v>
      </c>
    </row>
    <row r="917" spans="2:10" s="273" customFormat="1" x14ac:dyDescent="0.25">
      <c r="B917" s="320" t="s">
        <v>164</v>
      </c>
      <c r="C917" s="350">
        <v>6716</v>
      </c>
      <c r="D917" s="349">
        <v>7158.18</v>
      </c>
      <c r="E917" s="302">
        <v>6716</v>
      </c>
      <c r="F917" s="321">
        <v>7158.18</v>
      </c>
      <c r="G917" s="321">
        <v>0</v>
      </c>
      <c r="H917" s="172">
        <v>0</v>
      </c>
      <c r="I917" s="286">
        <f t="shared" si="87"/>
        <v>1</v>
      </c>
      <c r="J917" s="373">
        <f t="shared" si="88"/>
        <v>0</v>
      </c>
    </row>
    <row r="918" spans="2:10" s="273" customFormat="1" x14ac:dyDescent="0.25">
      <c r="B918" s="320" t="s">
        <v>115</v>
      </c>
      <c r="C918" s="350">
        <v>2575</v>
      </c>
      <c r="D918" s="349">
        <v>3523.7250000000004</v>
      </c>
      <c r="E918" s="302">
        <v>2328</v>
      </c>
      <c r="F918" s="321">
        <v>3362</v>
      </c>
      <c r="G918" s="321">
        <v>247</v>
      </c>
      <c r="H918" s="172">
        <v>161.72500000000036</v>
      </c>
      <c r="I918" s="286">
        <f t="shared" si="87"/>
        <v>0.90407766990291261</v>
      </c>
      <c r="J918" s="373">
        <f t="shared" si="88"/>
        <v>9.592233009708738E-2</v>
      </c>
    </row>
    <row r="919" spans="2:10" s="273" customFormat="1" x14ac:dyDescent="0.25">
      <c r="B919" s="320" t="s">
        <v>116</v>
      </c>
      <c r="C919" s="350">
        <v>2206</v>
      </c>
      <c r="D919" s="349">
        <v>2526.6475</v>
      </c>
      <c r="E919" s="302">
        <v>2138</v>
      </c>
      <c r="F919" s="321">
        <v>2331.4875000000002</v>
      </c>
      <c r="G919" s="321">
        <v>68</v>
      </c>
      <c r="H919" s="172">
        <v>195.15999999999985</v>
      </c>
      <c r="I919" s="286">
        <f t="shared" si="87"/>
        <v>0.96917497733454216</v>
      </c>
      <c r="J919" s="373">
        <f t="shared" si="88"/>
        <v>3.0825022665457842E-2</v>
      </c>
    </row>
    <row r="920" spans="2:10" s="273" customFormat="1" x14ac:dyDescent="0.25">
      <c r="B920" s="320" t="s">
        <v>117</v>
      </c>
      <c r="C920" s="350">
        <v>3165</v>
      </c>
      <c r="D920" s="349">
        <v>2735.9124999999999</v>
      </c>
      <c r="E920" s="302">
        <v>3145</v>
      </c>
      <c r="F920" s="321">
        <v>2678.5124999999998</v>
      </c>
      <c r="G920" s="321">
        <v>20</v>
      </c>
      <c r="H920" s="172">
        <v>57.400000000000091</v>
      </c>
      <c r="I920" s="286">
        <f t="shared" si="87"/>
        <v>0.99368088467614535</v>
      </c>
      <c r="J920" s="373">
        <f t="shared" si="88"/>
        <v>6.3191153238546603E-3</v>
      </c>
    </row>
    <row r="921" spans="2:10" s="273" customFormat="1" x14ac:dyDescent="0.25">
      <c r="B921" s="320" t="s">
        <v>118</v>
      </c>
      <c r="C921" s="350">
        <v>1505</v>
      </c>
      <c r="D921" s="349">
        <v>2164.15</v>
      </c>
      <c r="E921" s="302">
        <v>1457</v>
      </c>
      <c r="F921" s="321">
        <v>2122.4700000000003</v>
      </c>
      <c r="G921" s="321">
        <v>48</v>
      </c>
      <c r="H921" s="172">
        <v>41.679999999999836</v>
      </c>
      <c r="I921" s="286">
        <f t="shared" si="87"/>
        <v>0.96810631229235877</v>
      </c>
      <c r="J921" s="373">
        <f t="shared" si="88"/>
        <v>3.1893687707641193E-2</v>
      </c>
    </row>
    <row r="922" spans="2:10" s="273" customFormat="1" x14ac:dyDescent="0.25">
      <c r="B922" s="320" t="s">
        <v>119</v>
      </c>
      <c r="C922" s="350">
        <v>4121</v>
      </c>
      <c r="D922" s="349">
        <v>4479.2550000000001</v>
      </c>
      <c r="E922" s="302">
        <v>4090</v>
      </c>
      <c r="F922" s="321">
        <v>4440.9449999999997</v>
      </c>
      <c r="G922" s="321">
        <v>31</v>
      </c>
      <c r="H922" s="172">
        <v>38.3100000000004</v>
      </c>
      <c r="I922" s="286">
        <f t="shared" si="87"/>
        <v>0.99247755399174953</v>
      </c>
      <c r="J922" s="373">
        <f t="shared" si="88"/>
        <v>7.522446008250425E-3</v>
      </c>
    </row>
    <row r="923" spans="2:10" s="273" customFormat="1" x14ac:dyDescent="0.25">
      <c r="B923" s="320" t="s">
        <v>120</v>
      </c>
      <c r="C923" s="350">
        <v>3156</v>
      </c>
      <c r="D923" s="349">
        <v>3147.24</v>
      </c>
      <c r="E923" s="302">
        <v>2905</v>
      </c>
      <c r="F923" s="321">
        <v>3112.6499999999996</v>
      </c>
      <c r="G923" s="321">
        <v>251</v>
      </c>
      <c r="H923" s="172">
        <v>34.590000000000146</v>
      </c>
      <c r="I923" s="286">
        <f t="shared" si="87"/>
        <v>0.92046894803548795</v>
      </c>
      <c r="J923" s="373">
        <f t="shared" si="88"/>
        <v>7.9531051964512045E-2</v>
      </c>
    </row>
    <row r="924" spans="2:10" s="273" customFormat="1" x14ac:dyDescent="0.25">
      <c r="B924" s="320" t="s">
        <v>121</v>
      </c>
      <c r="C924" s="350">
        <v>2136</v>
      </c>
      <c r="D924" s="349">
        <v>2499.64</v>
      </c>
      <c r="E924" s="302">
        <v>2089</v>
      </c>
      <c r="F924" s="321">
        <v>2364.75</v>
      </c>
      <c r="G924" s="321">
        <v>47</v>
      </c>
      <c r="H924" s="172">
        <v>134.88999999999987</v>
      </c>
      <c r="I924" s="286">
        <f t="shared" si="87"/>
        <v>0.97799625468164797</v>
      </c>
      <c r="J924" s="373">
        <f t="shared" si="88"/>
        <v>2.2003745318352062E-2</v>
      </c>
    </row>
    <row r="925" spans="2:10" s="273" customFormat="1" x14ac:dyDescent="0.25">
      <c r="B925" s="320" t="s">
        <v>122</v>
      </c>
      <c r="C925" s="350">
        <v>2035</v>
      </c>
      <c r="D925" s="349">
        <v>3417.04</v>
      </c>
      <c r="E925" s="302">
        <v>850</v>
      </c>
      <c r="F925" s="321">
        <v>1911.98</v>
      </c>
      <c r="G925" s="321">
        <v>1185</v>
      </c>
      <c r="H925" s="172">
        <v>1505.06</v>
      </c>
      <c r="I925" s="286">
        <f t="shared" si="87"/>
        <v>0.4176904176904177</v>
      </c>
      <c r="J925" s="373">
        <f t="shared" si="88"/>
        <v>0.5823095823095823</v>
      </c>
    </row>
    <row r="926" spans="2:10" s="273" customFormat="1" x14ac:dyDescent="0.25">
      <c r="B926" s="320" t="s">
        <v>123</v>
      </c>
      <c r="C926" s="350">
        <v>3057</v>
      </c>
      <c r="D926" s="349">
        <v>3193.645</v>
      </c>
      <c r="E926" s="302">
        <v>2829</v>
      </c>
      <c r="F926" s="321">
        <v>3046.7750000000001</v>
      </c>
      <c r="G926" s="321">
        <v>228</v>
      </c>
      <c r="H926" s="172">
        <v>146.86999999999989</v>
      </c>
      <c r="I926" s="286">
        <f t="shared" si="87"/>
        <v>0.92541707556427866</v>
      </c>
      <c r="J926" s="373">
        <f t="shared" si="88"/>
        <v>7.4582924435721301E-2</v>
      </c>
    </row>
    <row r="927" spans="2:10" s="273" customFormat="1" x14ac:dyDescent="0.25">
      <c r="B927" s="320" t="s">
        <v>124</v>
      </c>
      <c r="C927" s="350">
        <v>5734</v>
      </c>
      <c r="D927" s="349">
        <v>5572.6674999999996</v>
      </c>
      <c r="E927" s="302">
        <v>5576</v>
      </c>
      <c r="F927" s="321">
        <v>5441.0974999999999</v>
      </c>
      <c r="G927" s="321">
        <v>158</v>
      </c>
      <c r="H927" s="172">
        <v>131.56999999999971</v>
      </c>
      <c r="I927" s="286">
        <f t="shared" si="87"/>
        <v>0.97244506452738055</v>
      </c>
      <c r="J927" s="373">
        <f t="shared" si="88"/>
        <v>2.7554935472619464E-2</v>
      </c>
    </row>
    <row r="928" spans="2:10" s="273" customFormat="1" x14ac:dyDescent="0.25">
      <c r="B928" s="320" t="s">
        <v>125</v>
      </c>
      <c r="C928" s="350">
        <v>5781</v>
      </c>
      <c r="D928" s="349">
        <v>6074.7849999999999</v>
      </c>
      <c r="E928" s="302">
        <v>5781</v>
      </c>
      <c r="F928" s="321">
        <v>6074.7849999999999</v>
      </c>
      <c r="G928" s="321">
        <v>0</v>
      </c>
      <c r="H928" s="172">
        <v>0</v>
      </c>
      <c r="I928" s="286">
        <f t="shared" si="87"/>
        <v>1</v>
      </c>
      <c r="J928" s="373">
        <f t="shared" si="88"/>
        <v>0</v>
      </c>
    </row>
    <row r="929" spans="2:10" s="273" customFormat="1" x14ac:dyDescent="0.25">
      <c r="B929" s="320" t="s">
        <v>126</v>
      </c>
      <c r="C929" s="350">
        <v>8530</v>
      </c>
      <c r="D929" s="349">
        <v>8259.1124999999993</v>
      </c>
      <c r="E929" s="302">
        <v>8530</v>
      </c>
      <c r="F929" s="321">
        <v>8259.1124999999993</v>
      </c>
      <c r="G929" s="321">
        <v>0</v>
      </c>
      <c r="H929" s="172">
        <v>0</v>
      </c>
      <c r="I929" s="286">
        <f t="shared" si="87"/>
        <v>1</v>
      </c>
      <c r="J929" s="373">
        <f t="shared" si="88"/>
        <v>0</v>
      </c>
    </row>
    <row r="930" spans="2:10" s="273" customFormat="1" x14ac:dyDescent="0.25">
      <c r="B930" s="320" t="s">
        <v>127</v>
      </c>
      <c r="C930" s="350">
        <v>4021</v>
      </c>
      <c r="D930" s="349">
        <v>4321.2</v>
      </c>
      <c r="E930" s="302">
        <v>4021</v>
      </c>
      <c r="F930" s="321">
        <v>4321.2</v>
      </c>
      <c r="G930" s="321">
        <v>0</v>
      </c>
      <c r="H930" s="172">
        <v>0</v>
      </c>
      <c r="I930" s="286">
        <f t="shared" si="87"/>
        <v>1</v>
      </c>
      <c r="J930" s="373">
        <f t="shared" si="88"/>
        <v>0</v>
      </c>
    </row>
    <row r="931" spans="2:10" s="273" customFormat="1" x14ac:dyDescent="0.25">
      <c r="B931" s="320" t="s">
        <v>128</v>
      </c>
      <c r="C931" s="350">
        <v>5327</v>
      </c>
      <c r="D931" s="349">
        <v>5234.1000000000004</v>
      </c>
      <c r="E931" s="302">
        <v>5177</v>
      </c>
      <c r="F931" s="321">
        <v>5170.76</v>
      </c>
      <c r="G931" s="321">
        <v>150</v>
      </c>
      <c r="H931" s="172">
        <v>63.340000000000146</v>
      </c>
      <c r="I931" s="286">
        <f t="shared" si="87"/>
        <v>0.9718415618547025</v>
      </c>
      <c r="J931" s="373">
        <f t="shared" si="88"/>
        <v>2.8158438145297542E-2</v>
      </c>
    </row>
    <row r="932" spans="2:10" s="273" customFormat="1" x14ac:dyDescent="0.25">
      <c r="B932" s="320" t="s">
        <v>129</v>
      </c>
      <c r="C932" s="350">
        <v>6827</v>
      </c>
      <c r="D932" s="349">
        <v>8561.3724999999995</v>
      </c>
      <c r="E932" s="302">
        <v>6103</v>
      </c>
      <c r="F932" s="321">
        <v>7767.57</v>
      </c>
      <c r="G932" s="321">
        <v>724</v>
      </c>
      <c r="H932" s="172">
        <v>793.80249999999978</v>
      </c>
      <c r="I932" s="286">
        <f t="shared" si="87"/>
        <v>0.89395049069869637</v>
      </c>
      <c r="J932" s="373">
        <f t="shared" si="88"/>
        <v>0.10604950930130365</v>
      </c>
    </row>
    <row r="933" spans="2:10" s="273" customFormat="1" x14ac:dyDescent="0.25">
      <c r="B933" s="320" t="s">
        <v>130</v>
      </c>
      <c r="C933" s="350">
        <v>4919</v>
      </c>
      <c r="D933" s="349">
        <v>3929.4375</v>
      </c>
      <c r="E933" s="302">
        <v>4387</v>
      </c>
      <c r="F933" s="321">
        <v>3821.54</v>
      </c>
      <c r="G933" s="321">
        <v>532</v>
      </c>
      <c r="H933" s="172">
        <v>107.89750000000004</v>
      </c>
      <c r="I933" s="286">
        <f t="shared" si="87"/>
        <v>0.89184793657247408</v>
      </c>
      <c r="J933" s="373">
        <f t="shared" si="88"/>
        <v>0.10815206342752592</v>
      </c>
    </row>
    <row r="934" spans="2:10" s="273" customFormat="1" x14ac:dyDescent="0.25">
      <c r="B934" s="320" t="s">
        <v>131</v>
      </c>
      <c r="C934" s="350">
        <v>818</v>
      </c>
      <c r="D934" s="349">
        <v>1227.135</v>
      </c>
      <c r="E934" s="302">
        <v>793</v>
      </c>
      <c r="F934" s="321">
        <v>1163.625</v>
      </c>
      <c r="G934" s="321">
        <v>25</v>
      </c>
      <c r="H934" s="172">
        <v>63.509999999999991</v>
      </c>
      <c r="I934" s="286">
        <f t="shared" si="87"/>
        <v>0.96943765281173599</v>
      </c>
      <c r="J934" s="373">
        <f t="shared" si="88"/>
        <v>3.0562347188264057E-2</v>
      </c>
    </row>
    <row r="935" spans="2:10" s="273" customFormat="1" x14ac:dyDescent="0.25">
      <c r="B935" s="320" t="s">
        <v>169</v>
      </c>
      <c r="C935" s="350">
        <v>0</v>
      </c>
      <c r="D935" s="349">
        <v>0</v>
      </c>
      <c r="E935" s="302">
        <v>0</v>
      </c>
      <c r="F935" s="321">
        <v>0</v>
      </c>
      <c r="G935" s="321">
        <v>0</v>
      </c>
      <c r="H935" s="172">
        <v>0</v>
      </c>
      <c r="I935" s="286"/>
      <c r="J935" s="373"/>
    </row>
    <row r="936" spans="2:10" s="273" customFormat="1" x14ac:dyDescent="0.25">
      <c r="B936" s="320" t="s">
        <v>170</v>
      </c>
      <c r="C936" s="350">
        <v>0</v>
      </c>
      <c r="D936" s="349">
        <v>0</v>
      </c>
      <c r="E936" s="302">
        <v>0</v>
      </c>
      <c r="F936" s="321">
        <v>0</v>
      </c>
      <c r="G936" s="321">
        <v>0</v>
      </c>
      <c r="H936" s="172">
        <v>0</v>
      </c>
      <c r="I936" s="286"/>
      <c r="J936" s="373"/>
    </row>
    <row r="937" spans="2:10" s="273" customFormat="1" x14ac:dyDescent="0.25">
      <c r="B937" s="320" t="s">
        <v>171</v>
      </c>
      <c r="C937" s="350">
        <v>14</v>
      </c>
      <c r="D937" s="349">
        <v>40.18</v>
      </c>
      <c r="E937" s="302">
        <v>0</v>
      </c>
      <c r="F937" s="321">
        <v>0</v>
      </c>
      <c r="G937" s="321">
        <v>14</v>
      </c>
      <c r="H937" s="172">
        <v>40.18</v>
      </c>
      <c r="I937" s="286">
        <f t="shared" si="87"/>
        <v>0</v>
      </c>
      <c r="J937" s="373">
        <f t="shared" si="88"/>
        <v>1</v>
      </c>
    </row>
    <row r="938" spans="2:10" s="273" customFormat="1" x14ac:dyDescent="0.25">
      <c r="B938" s="192"/>
      <c r="C938" s="192">
        <f>SUM(C914:C937)</f>
        <v>81582</v>
      </c>
      <c r="D938" s="172">
        <f>SUM(D914:D937)</f>
        <v>86587.607499999998</v>
      </c>
      <c r="E938" s="172">
        <f t="shared" ref="E938:H938" si="89">SUM(E914:E937)</f>
        <v>77446</v>
      </c>
      <c r="F938" s="172">
        <f t="shared" si="89"/>
        <v>82430.402500000011</v>
      </c>
      <c r="G938" s="172">
        <f t="shared" si="89"/>
        <v>4136</v>
      </c>
      <c r="H938" s="172">
        <f t="shared" si="89"/>
        <v>4157.2050000000008</v>
      </c>
      <c r="I938" s="286">
        <f t="shared" si="87"/>
        <v>0.94930254222745214</v>
      </c>
      <c r="J938" s="373">
        <f t="shared" si="88"/>
        <v>5.0697457772547867E-2</v>
      </c>
    </row>
    <row r="939" spans="2:10" s="273" customFormat="1" x14ac:dyDescent="0.25">
      <c r="B939" s="294"/>
      <c r="C939" s="295"/>
      <c r="D939" s="296"/>
      <c r="E939" s="297"/>
      <c r="F939" s="298"/>
      <c r="G939" s="298"/>
    </row>
    <row r="940" spans="2:10" s="273" customFormat="1" ht="12.75" customHeight="1" x14ac:dyDescent="0.25">
      <c r="B940" s="464" t="s">
        <v>143</v>
      </c>
      <c r="C940" s="464"/>
      <c r="D940" s="464"/>
      <c r="E940" s="464"/>
      <c r="F940" s="464"/>
      <c r="G940" s="464"/>
    </row>
    <row r="941" spans="2:10" s="273" customFormat="1" ht="14.25" customHeight="1" x14ac:dyDescent="0.25">
      <c r="B941" s="299"/>
    </row>
    <row r="942" spans="2:10" s="273" customFormat="1" x14ac:dyDescent="0.25">
      <c r="B942" s="465" t="s">
        <v>110</v>
      </c>
      <c r="C942" s="465"/>
      <c r="D942" s="465"/>
      <c r="E942" s="465"/>
      <c r="F942" s="465"/>
      <c r="G942" s="465"/>
    </row>
    <row r="943" spans="2:10" s="273" customFormat="1" ht="9" customHeight="1" x14ac:dyDescent="0.25">
      <c r="B943" s="296"/>
      <c r="C943" s="297"/>
      <c r="D943" s="300"/>
      <c r="E943" s="300"/>
      <c r="F943" s="300"/>
      <c r="G943" s="300"/>
    </row>
    <row r="944" spans="2:10" s="273" customFormat="1" x14ac:dyDescent="0.25">
      <c r="B944" s="463" t="s">
        <v>275</v>
      </c>
      <c r="C944" s="463"/>
      <c r="D944" s="463"/>
      <c r="E944" s="463"/>
      <c r="F944" s="463"/>
      <c r="G944" s="463"/>
    </row>
    <row r="945" spans="2:11" s="351" customFormat="1" x14ac:dyDescent="0.25">
      <c r="B945" s="374"/>
      <c r="C945" s="375"/>
      <c r="D945" s="459" t="s">
        <v>181</v>
      </c>
      <c r="E945" s="460"/>
      <c r="F945" s="461" t="s">
        <v>182</v>
      </c>
      <c r="G945" s="462"/>
    </row>
    <row r="946" spans="2:11" s="351" customFormat="1" ht="30" x14ac:dyDescent="0.25">
      <c r="B946" s="376" t="s">
        <v>74</v>
      </c>
      <c r="C946" s="376" t="s">
        <v>93</v>
      </c>
      <c r="D946" s="376" t="s">
        <v>85</v>
      </c>
      <c r="E946" s="376" t="s">
        <v>162</v>
      </c>
      <c r="F946" s="377" t="s">
        <v>179</v>
      </c>
      <c r="G946" s="378" t="s">
        <v>180</v>
      </c>
      <c r="H946" s="352"/>
    </row>
    <row r="947" spans="2:11" s="351" customFormat="1" x14ac:dyDescent="0.25">
      <c r="B947" s="469" t="s">
        <v>102</v>
      </c>
      <c r="C947" s="276" t="s">
        <v>103</v>
      </c>
      <c r="D947" s="276">
        <v>39926</v>
      </c>
      <c r="E947" s="276">
        <v>1996.3</v>
      </c>
      <c r="F947" s="379"/>
      <c r="G947" s="379"/>
      <c r="H947" s="353"/>
    </row>
    <row r="948" spans="2:11" s="351" customFormat="1" ht="13.5" customHeight="1" x14ac:dyDescent="0.25">
      <c r="B948" s="469"/>
      <c r="C948" s="276" t="s">
        <v>87</v>
      </c>
      <c r="D948" s="276">
        <v>7</v>
      </c>
      <c r="E948" s="276">
        <v>0.35</v>
      </c>
      <c r="F948" s="379"/>
      <c r="G948" s="379"/>
      <c r="H948" s="353"/>
    </row>
    <row r="949" spans="2:11" s="351" customFormat="1" ht="13.5" customHeight="1" x14ac:dyDescent="0.25">
      <c r="B949" s="469"/>
      <c r="C949" s="276" t="s">
        <v>88</v>
      </c>
      <c r="D949" s="276">
        <v>0</v>
      </c>
      <c r="E949" s="172">
        <v>0</v>
      </c>
      <c r="F949" s="379"/>
      <c r="G949" s="379"/>
      <c r="H949" s="354"/>
    </row>
    <row r="950" spans="2:11" s="351" customFormat="1" ht="15.75" customHeight="1" x14ac:dyDescent="0.25">
      <c r="B950" s="469"/>
      <c r="C950" s="276" t="s">
        <v>89</v>
      </c>
      <c r="D950" s="276">
        <v>49981</v>
      </c>
      <c r="E950" s="172">
        <v>2499.0500000000002</v>
      </c>
      <c r="F950" s="379"/>
      <c r="G950" s="379"/>
      <c r="H950" s="354"/>
    </row>
    <row r="951" spans="2:11" s="351" customFormat="1" ht="15.75" customHeight="1" x14ac:dyDescent="0.25">
      <c r="B951" s="469"/>
      <c r="C951" s="276" t="s">
        <v>90</v>
      </c>
      <c r="D951" s="276">
        <v>0</v>
      </c>
      <c r="E951" s="172">
        <v>0</v>
      </c>
      <c r="F951" s="379"/>
      <c r="G951" s="379"/>
      <c r="H951" s="354"/>
    </row>
    <row r="952" spans="2:11" s="351" customFormat="1" ht="15.75" customHeight="1" x14ac:dyDescent="0.25">
      <c r="B952" s="469"/>
      <c r="C952" s="276" t="s">
        <v>109</v>
      </c>
      <c r="D952" s="276">
        <v>0</v>
      </c>
      <c r="E952" s="172">
        <v>0</v>
      </c>
      <c r="F952" s="379"/>
      <c r="G952" s="379"/>
      <c r="H952" s="354"/>
    </row>
    <row r="953" spans="2:11" s="351" customFormat="1" ht="15.75" customHeight="1" x14ac:dyDescent="0.25">
      <c r="B953" s="469"/>
      <c r="C953" s="276" t="s">
        <v>134</v>
      </c>
      <c r="D953" s="276">
        <v>941</v>
      </c>
      <c r="E953" s="172">
        <v>47.05</v>
      </c>
      <c r="F953" s="379"/>
      <c r="G953" s="379"/>
      <c r="H953" s="354"/>
    </row>
    <row r="954" spans="2:11" s="351" customFormat="1" ht="15.75" customHeight="1" x14ac:dyDescent="0.25">
      <c r="B954" s="469"/>
      <c r="C954" s="276" t="s">
        <v>134</v>
      </c>
      <c r="D954" s="387"/>
      <c r="E954" s="388"/>
      <c r="F954" s="379">
        <v>39696</v>
      </c>
      <c r="G954" s="379">
        <v>1984.8</v>
      </c>
      <c r="H954" s="354"/>
    </row>
    <row r="955" spans="2:11" s="351" customFormat="1" ht="15.75" customHeight="1" x14ac:dyDescent="0.25">
      <c r="B955" s="469"/>
      <c r="C955" s="276" t="s">
        <v>132</v>
      </c>
      <c r="D955" s="387"/>
      <c r="E955" s="388"/>
      <c r="F955" s="379"/>
      <c r="G955" s="379"/>
      <c r="H955" s="354"/>
    </row>
    <row r="956" spans="2:11" s="351" customFormat="1" ht="15.75" customHeight="1" x14ac:dyDescent="0.25">
      <c r="B956" s="469"/>
      <c r="C956" s="380" t="s">
        <v>157</v>
      </c>
      <c r="D956" s="387"/>
      <c r="E956" s="388"/>
      <c r="F956" s="379">
        <v>237</v>
      </c>
      <c r="G956" s="379">
        <v>11.85</v>
      </c>
      <c r="H956" s="354"/>
      <c r="J956" s="351" t="s">
        <v>323</v>
      </c>
      <c r="K956" s="351">
        <v>83935</v>
      </c>
    </row>
    <row r="957" spans="2:11" s="356" customFormat="1" x14ac:dyDescent="0.25">
      <c r="B957" s="469"/>
      <c r="C957" s="381" t="s">
        <v>158</v>
      </c>
      <c r="D957" s="389"/>
      <c r="E957" s="390"/>
      <c r="F957" s="382"/>
      <c r="G957" s="382"/>
      <c r="H957" s="355"/>
      <c r="K957" s="351">
        <v>7810</v>
      </c>
    </row>
    <row r="958" spans="2:11" s="351" customFormat="1" ht="15.75" customHeight="1" x14ac:dyDescent="0.25">
      <c r="B958" s="469"/>
      <c r="C958" s="380" t="s">
        <v>159</v>
      </c>
      <c r="D958" s="387"/>
      <c r="E958" s="388"/>
      <c r="F958" s="383">
        <v>7810</v>
      </c>
      <c r="G958" s="384">
        <f>F958*5000/100000</f>
        <v>390.5</v>
      </c>
      <c r="H958" s="354"/>
      <c r="K958" s="351">
        <v>42171</v>
      </c>
    </row>
    <row r="959" spans="2:11" s="351" customFormat="1" ht="15.75" customHeight="1" x14ac:dyDescent="0.25">
      <c r="B959" s="469"/>
      <c r="C959" s="380" t="s">
        <v>160</v>
      </c>
      <c r="D959" s="387"/>
      <c r="E959" s="388"/>
      <c r="F959" s="383"/>
      <c r="G959" s="384"/>
      <c r="H959" s="354"/>
      <c r="K959" s="351">
        <f>K956-K957-K958</f>
        <v>33954</v>
      </c>
    </row>
    <row r="960" spans="2:11" s="351" customFormat="1" ht="15.75" customHeight="1" x14ac:dyDescent="0.25">
      <c r="B960" s="469"/>
      <c r="C960" s="380" t="s">
        <v>272</v>
      </c>
      <c r="D960" s="387"/>
      <c r="E960" s="388"/>
      <c r="F960" s="379">
        <f>49981-F958</f>
        <v>42171</v>
      </c>
      <c r="G960" s="379">
        <f>F960*5000/100000</f>
        <v>2108.5500000000002</v>
      </c>
      <c r="H960" s="354"/>
      <c r="J960" s="351">
        <v>2108.54</v>
      </c>
      <c r="K960" s="351">
        <f>J960*100000</f>
        <v>210854000</v>
      </c>
    </row>
    <row r="961" spans="2:11" s="351" customFormat="1" ht="14.25" customHeight="1" x14ac:dyDescent="0.25">
      <c r="B961" s="469"/>
      <c r="C961" s="385" t="s">
        <v>91</v>
      </c>
      <c r="D961" s="364">
        <f>SUM(D947:D955)</f>
        <v>90855</v>
      </c>
      <c r="E961" s="364">
        <f>SUM(E947:E955)</f>
        <v>4542.75</v>
      </c>
      <c r="F961" s="386">
        <f>SUM(F954:F960)</f>
        <v>89914</v>
      </c>
      <c r="G961" s="386">
        <f>SUM(G954:G958)</f>
        <v>2387.1499999999996</v>
      </c>
      <c r="H961" s="354"/>
      <c r="K961" s="351">
        <f>K960/5000</f>
        <v>42170.8</v>
      </c>
    </row>
    <row r="962" spans="2:11" s="351" customFormat="1" x14ac:dyDescent="0.25">
      <c r="B962" s="441"/>
      <c r="C962" s="442"/>
      <c r="D962" s="442"/>
      <c r="E962" s="442"/>
      <c r="F962" s="442"/>
      <c r="G962" s="442"/>
      <c r="H962" s="354"/>
    </row>
    <row r="963" spans="2:11" s="351" customFormat="1" ht="14.25" customHeight="1" x14ac:dyDescent="0.25">
      <c r="B963" s="440" t="s">
        <v>104</v>
      </c>
      <c r="C963" s="440"/>
      <c r="D963" s="440"/>
      <c r="E963" s="440"/>
      <c r="F963" s="440"/>
      <c r="G963" s="440"/>
      <c r="H963" s="440"/>
    </row>
    <row r="964" spans="2:11" s="351" customFormat="1" ht="17.25" customHeight="1" x14ac:dyDescent="0.25">
      <c r="B964" s="421" t="s">
        <v>93</v>
      </c>
      <c r="C964" s="446" t="s">
        <v>94</v>
      </c>
      <c r="D964" s="447"/>
      <c r="E964" s="446" t="s">
        <v>95</v>
      </c>
      <c r="F964" s="447"/>
      <c r="G964" s="443" t="s">
        <v>96</v>
      </c>
      <c r="H964" s="443"/>
    </row>
    <row r="965" spans="2:11" s="351" customFormat="1" x14ac:dyDescent="0.25">
      <c r="B965" s="422"/>
      <c r="C965" s="365" t="s">
        <v>97</v>
      </c>
      <c r="D965" s="366" t="s">
        <v>98</v>
      </c>
      <c r="E965" s="364" t="s">
        <v>97</v>
      </c>
      <c r="F965" s="364" t="s">
        <v>98</v>
      </c>
      <c r="G965" s="364" t="s">
        <v>97</v>
      </c>
      <c r="H965" s="364" t="s">
        <v>98</v>
      </c>
    </row>
    <row r="966" spans="2:11" s="351" customFormat="1" x14ac:dyDescent="0.25">
      <c r="B966" s="203" t="s">
        <v>322</v>
      </c>
      <c r="C966" s="192">
        <f>D961</f>
        <v>90855</v>
      </c>
      <c r="D966" s="172">
        <f>E961</f>
        <v>4542.75</v>
      </c>
      <c r="E966" s="276">
        <v>90855</v>
      </c>
      <c r="F966" s="276">
        <v>4542.75</v>
      </c>
      <c r="G966" s="391">
        <v>0</v>
      </c>
      <c r="H966" s="391">
        <v>0</v>
      </c>
    </row>
    <row r="967" spans="2:11" s="351" customFormat="1" x14ac:dyDescent="0.25"/>
    <row r="968" spans="2:11" s="351" customFormat="1" x14ac:dyDescent="0.25">
      <c r="B968" s="440" t="s">
        <v>284</v>
      </c>
      <c r="C968" s="440"/>
      <c r="D968" s="440"/>
      <c r="E968" s="440"/>
      <c r="F968" s="440"/>
      <c r="G968" s="440"/>
    </row>
    <row r="969" spans="2:11" s="351" customFormat="1" ht="30.75" customHeight="1" x14ac:dyDescent="0.25">
      <c r="B969" s="457" t="s">
        <v>177</v>
      </c>
      <c r="C969" s="458"/>
      <c r="D969" s="457" t="s">
        <v>186</v>
      </c>
      <c r="E969" s="458"/>
      <c r="F969" s="457" t="s">
        <v>99</v>
      </c>
      <c r="G969" s="458"/>
    </row>
    <row r="970" spans="2:11" s="351" customFormat="1" ht="18" customHeight="1" x14ac:dyDescent="0.25">
      <c r="B970" s="367" t="s">
        <v>97</v>
      </c>
      <c r="C970" s="367" t="s">
        <v>100</v>
      </c>
      <c r="D970" s="367" t="s">
        <v>97</v>
      </c>
      <c r="E970" s="367" t="s">
        <v>100</v>
      </c>
      <c r="F970" s="367" t="s">
        <v>97</v>
      </c>
      <c r="G970" s="367" t="s">
        <v>101</v>
      </c>
    </row>
    <row r="971" spans="2:11" s="351" customFormat="1" ht="15" customHeight="1" x14ac:dyDescent="0.25">
      <c r="B971" s="276">
        <v>1</v>
      </c>
      <c r="C971" s="276">
        <v>2</v>
      </c>
      <c r="D971" s="276">
        <v>3</v>
      </c>
      <c r="E971" s="276">
        <v>4</v>
      </c>
      <c r="F971" s="276">
        <v>5</v>
      </c>
      <c r="G971" s="276">
        <v>6</v>
      </c>
    </row>
    <row r="972" spans="2:11" s="351" customFormat="1" ht="24" customHeight="1" x14ac:dyDescent="0.25">
      <c r="B972" s="302">
        <v>90855</v>
      </c>
      <c r="C972" s="292">
        <f>B972*5000/100000</f>
        <v>4542.75</v>
      </c>
      <c r="D972" s="278">
        <v>90855</v>
      </c>
      <c r="E972" s="292">
        <v>4542.75</v>
      </c>
      <c r="F972" s="392">
        <f>G972</f>
        <v>1</v>
      </c>
      <c r="G972" s="293">
        <f>E972/C972</f>
        <v>1</v>
      </c>
    </row>
    <row r="973" spans="2:11" s="351" customFormat="1" x14ac:dyDescent="0.25">
      <c r="B973" s="357"/>
      <c r="C973" s="358"/>
      <c r="D973" s="359"/>
      <c r="E973" s="359"/>
      <c r="F973" s="360"/>
      <c r="G973" s="361"/>
      <c r="H973" s="362"/>
    </row>
    <row r="974" spans="2:11" s="363" customFormat="1" ht="15.75" customHeight="1" x14ac:dyDescent="0.25">
      <c r="B974" s="440" t="s">
        <v>285</v>
      </c>
      <c r="C974" s="440"/>
      <c r="D974" s="440"/>
      <c r="E974" s="440"/>
      <c r="F974" s="440"/>
      <c r="G974" s="440"/>
    </row>
    <row r="975" spans="2:11" s="363" customFormat="1" ht="36.75" customHeight="1" x14ac:dyDescent="0.25">
      <c r="B975" s="457" t="s">
        <v>276</v>
      </c>
      <c r="C975" s="458"/>
      <c r="D975" s="457" t="s">
        <v>277</v>
      </c>
      <c r="E975" s="458"/>
      <c r="F975" s="457" t="s">
        <v>99</v>
      </c>
      <c r="G975" s="458"/>
    </row>
    <row r="976" spans="2:11" s="363" customFormat="1" x14ac:dyDescent="0.25">
      <c r="B976" s="367" t="s">
        <v>97</v>
      </c>
      <c r="C976" s="367" t="s">
        <v>100</v>
      </c>
      <c r="D976" s="367" t="s">
        <v>97</v>
      </c>
      <c r="E976" s="367" t="s">
        <v>100</v>
      </c>
      <c r="F976" s="367" t="s">
        <v>97</v>
      </c>
      <c r="G976" s="367" t="s">
        <v>101</v>
      </c>
    </row>
    <row r="977" spans="2:7" s="363" customFormat="1" x14ac:dyDescent="0.25">
      <c r="B977" s="276">
        <v>1</v>
      </c>
      <c r="C977" s="276">
        <v>2</v>
      </c>
      <c r="D977" s="276">
        <v>3</v>
      </c>
      <c r="E977" s="276">
        <v>4</v>
      </c>
      <c r="F977" s="276">
        <v>5</v>
      </c>
      <c r="G977" s="276">
        <v>6</v>
      </c>
    </row>
    <row r="978" spans="2:7" s="363" customFormat="1" x14ac:dyDescent="0.25">
      <c r="B978" s="302">
        <f>F961</f>
        <v>89914</v>
      </c>
      <c r="C978" s="292">
        <f>G961</f>
        <v>2387.1499999999996</v>
      </c>
      <c r="D978" s="278">
        <v>47743</v>
      </c>
      <c r="E978" s="292">
        <v>2387.15</v>
      </c>
      <c r="F978" s="392">
        <f>G978</f>
        <v>1.0000000000000002</v>
      </c>
      <c r="G978" s="293">
        <f>E978/C978</f>
        <v>1.0000000000000002</v>
      </c>
    </row>
    <row r="979" spans="2:7" s="363" customFormat="1" x14ac:dyDescent="0.25"/>
  </sheetData>
  <mergeCells count="109">
    <mergeCell ref="B851:C851"/>
    <mergeCell ref="B879:C879"/>
    <mergeCell ref="B974:G974"/>
    <mergeCell ref="B975:C975"/>
    <mergeCell ref="D975:E975"/>
    <mergeCell ref="F975:G975"/>
    <mergeCell ref="B969:C969"/>
    <mergeCell ref="B906:G906"/>
    <mergeCell ref="D945:E945"/>
    <mergeCell ref="F945:G945"/>
    <mergeCell ref="B944:G944"/>
    <mergeCell ref="B940:G940"/>
    <mergeCell ref="B942:G942"/>
    <mergeCell ref="B907:C907"/>
    <mergeCell ref="D907:E907"/>
    <mergeCell ref="F907:G907"/>
    <mergeCell ref="B912:B913"/>
    <mergeCell ref="B947:B961"/>
    <mergeCell ref="F969:G969"/>
    <mergeCell ref="D969:E969"/>
    <mergeCell ref="B964:B965"/>
    <mergeCell ref="C964:D964"/>
    <mergeCell ref="E964:F964"/>
    <mergeCell ref="B963:H963"/>
    <mergeCell ref="B968:G968"/>
    <mergeCell ref="B962:G962"/>
    <mergeCell ref="G964:H964"/>
    <mergeCell ref="B881:F881"/>
    <mergeCell ref="B348:H348"/>
    <mergeCell ref="G902:H902"/>
    <mergeCell ref="B807:C807"/>
    <mergeCell ref="C902:D902"/>
    <mergeCell ref="E902:F902"/>
    <mergeCell ref="B819:I819"/>
    <mergeCell ref="B731:F731"/>
    <mergeCell ref="B761:G761"/>
    <mergeCell ref="B762:G762"/>
    <mergeCell ref="B791:G791"/>
    <mergeCell ref="B809:G809"/>
    <mergeCell ref="B811:G811"/>
    <mergeCell ref="B883:E883"/>
    <mergeCell ref="B884:E884"/>
    <mergeCell ref="B451:F451"/>
    <mergeCell ref="B480:F480"/>
    <mergeCell ref="H820:I820"/>
    <mergeCell ref="B672:F672"/>
    <mergeCell ref="B801:G801"/>
    <mergeCell ref="B901:H901"/>
    <mergeCell ref="B65:G65"/>
    <mergeCell ref="B185:H185"/>
    <mergeCell ref="B673:F673"/>
    <mergeCell ref="B127:G127"/>
    <mergeCell ref="B702:H702"/>
    <mergeCell ref="B378:F378"/>
    <mergeCell ref="B514:H514"/>
    <mergeCell ref="B549:F549"/>
    <mergeCell ref="B578:F578"/>
    <mergeCell ref="B579:G579"/>
    <mergeCell ref="B609:F609"/>
    <mergeCell ref="B544:F544"/>
    <mergeCell ref="B448:F448"/>
    <mergeCell ref="B886:B899"/>
    <mergeCell ref="B902:B903"/>
    <mergeCell ref="B880:F880"/>
    <mergeCell ref="B27:F27"/>
    <mergeCell ref="B13:C13"/>
    <mergeCell ref="B22:E22"/>
    <mergeCell ref="B1:I1"/>
    <mergeCell ref="B2:I2"/>
    <mergeCell ref="B3:I3"/>
    <mergeCell ref="B5:I5"/>
    <mergeCell ref="B7:I7"/>
    <mergeCell ref="B9:I9"/>
    <mergeCell ref="B28:E28"/>
    <mergeCell ref="B36:G36"/>
    <mergeCell ref="B214:G214"/>
    <mergeCell ref="F802:G802"/>
    <mergeCell ref="B67:I67"/>
    <mergeCell ref="B156:G156"/>
    <mergeCell ref="B96:I96"/>
    <mergeCell ref="B384:F384"/>
    <mergeCell ref="B414:F414"/>
    <mergeCell ref="B29:G29"/>
    <mergeCell ref="B37:G37"/>
    <mergeCell ref="B824:C824"/>
    <mergeCell ref="J912:J913"/>
    <mergeCell ref="J186:L186"/>
    <mergeCell ref="M186:O186"/>
    <mergeCell ref="J215:L215"/>
    <mergeCell ref="M215:O215"/>
    <mergeCell ref="K794:M794"/>
    <mergeCell ref="C912:D912"/>
    <mergeCell ref="G912:H912"/>
    <mergeCell ref="E912:F912"/>
    <mergeCell ref="I912:I913"/>
    <mergeCell ref="B243:F243"/>
    <mergeCell ref="B283:G283"/>
    <mergeCell ref="B313:F313"/>
    <mergeCell ref="B273:G273"/>
    <mergeCell ref="B793:G793"/>
    <mergeCell ref="B343:H343"/>
    <mergeCell ref="B510:H510"/>
    <mergeCell ref="B274:G274"/>
    <mergeCell ref="B639:G639"/>
    <mergeCell ref="F640:G640"/>
    <mergeCell ref="B670:F670"/>
    <mergeCell ref="B281:F281"/>
    <mergeCell ref="B418:H418"/>
    <mergeCell ref="B449:F449"/>
  </mergeCells>
  <printOptions horizontalCentered="1"/>
  <pageMargins left="0.23622047244094491" right="0" top="0.39370078740157483" bottom="0.39370078740157483" header="0.51181102362204722" footer="0.51181102362204722"/>
  <pageSetup paperSize="9" scale="68" fitToHeight="0" orientation="portrait" r:id="rId1"/>
  <headerFooter alignWithMargins="0"/>
  <rowBreaks count="3" manualBreakCount="3">
    <brk id="513" min="1" max="8" man="1"/>
    <brk id="730" min="1" max="8" man="1"/>
    <brk id="800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6"/>
  <sheetViews>
    <sheetView workbookViewId="0">
      <selection activeCell="E20" sqref="E20"/>
    </sheetView>
  </sheetViews>
  <sheetFormatPr defaultRowHeight="12.75" x14ac:dyDescent="0.2"/>
  <cols>
    <col min="3" max="3" width="10" bestFit="1" customWidth="1"/>
    <col min="5" max="6" width="11" bestFit="1" customWidth="1"/>
  </cols>
  <sheetData>
    <row r="5" spans="1:9" x14ac:dyDescent="0.2">
      <c r="B5" s="470" t="s">
        <v>296</v>
      </c>
      <c r="C5" s="470"/>
      <c r="E5" s="470" t="s">
        <v>292</v>
      </c>
      <c r="F5" s="470"/>
      <c r="H5" s="470" t="s">
        <v>300</v>
      </c>
      <c r="I5" s="470"/>
    </row>
    <row r="6" spans="1:9" x14ac:dyDescent="0.2">
      <c r="B6" t="s">
        <v>287</v>
      </c>
      <c r="C6" t="s">
        <v>290</v>
      </c>
      <c r="E6" t="s">
        <v>287</v>
      </c>
      <c r="F6" t="s">
        <v>290</v>
      </c>
      <c r="H6" t="s">
        <v>287</v>
      </c>
      <c r="I6" t="s">
        <v>290</v>
      </c>
    </row>
    <row r="7" spans="1:9" x14ac:dyDescent="0.2">
      <c r="A7" t="s">
        <v>291</v>
      </c>
      <c r="B7">
        <v>6692880</v>
      </c>
      <c r="C7">
        <v>4137144</v>
      </c>
      <c r="E7">
        <v>301179600</v>
      </c>
      <c r="F7">
        <v>186171480</v>
      </c>
      <c r="H7">
        <v>45</v>
      </c>
      <c r="I7">
        <v>45</v>
      </c>
    </row>
    <row r="8" spans="1:9" x14ac:dyDescent="0.2">
      <c r="A8" t="s">
        <v>293</v>
      </c>
      <c r="B8">
        <v>6801857</v>
      </c>
      <c r="C8">
        <v>4145248</v>
      </c>
      <c r="E8">
        <v>482931847</v>
      </c>
      <c r="F8">
        <v>294312608</v>
      </c>
      <c r="H8">
        <v>71</v>
      </c>
      <c r="I8">
        <v>71</v>
      </c>
    </row>
    <row r="9" spans="1:9" x14ac:dyDescent="0.2">
      <c r="A9" t="s">
        <v>294</v>
      </c>
      <c r="B9">
        <v>6781556</v>
      </c>
      <c r="C9">
        <v>4128789</v>
      </c>
      <c r="E9">
        <v>318733132</v>
      </c>
      <c r="F9">
        <v>194053083</v>
      </c>
      <c r="H9">
        <v>47</v>
      </c>
      <c r="I9">
        <v>47</v>
      </c>
    </row>
    <row r="10" spans="1:9" x14ac:dyDescent="0.2">
      <c r="A10" t="s">
        <v>295</v>
      </c>
      <c r="B10">
        <v>6739765</v>
      </c>
      <c r="C10">
        <v>4137879</v>
      </c>
      <c r="E10">
        <v>419465875</v>
      </c>
      <c r="F10">
        <v>256347454</v>
      </c>
      <c r="H10">
        <v>62</v>
      </c>
      <c r="I10">
        <v>62</v>
      </c>
    </row>
    <row r="11" spans="1:9" x14ac:dyDescent="0.2">
      <c r="A11" t="s">
        <v>297</v>
      </c>
      <c r="B11">
        <f>AVERAGE(B7:B10)</f>
        <v>6754014.5</v>
      </c>
      <c r="C11">
        <f>AVERAGE(C7:C10)</f>
        <v>4137265</v>
      </c>
      <c r="E11">
        <f t="shared" ref="E11:F11" si="0">AVERAGE(E7:E10)</f>
        <v>380577613.5</v>
      </c>
      <c r="F11">
        <f t="shared" si="0"/>
        <v>232721156.25</v>
      </c>
      <c r="H11">
        <f>SUM(H7:H10)</f>
        <v>225</v>
      </c>
      <c r="I11">
        <f>SUM(I7:I10)</f>
        <v>225</v>
      </c>
    </row>
    <row r="12" spans="1:9" x14ac:dyDescent="0.2">
      <c r="A12" t="s">
        <v>298</v>
      </c>
      <c r="B12">
        <f>B11/100000</f>
        <v>67.540144999999995</v>
      </c>
      <c r="C12">
        <f>C11/100000</f>
        <v>41.37265</v>
      </c>
      <c r="E12">
        <f t="shared" ref="E12:F12" si="1">E11/100000</f>
        <v>3805.7761350000001</v>
      </c>
      <c r="F12">
        <f t="shared" si="1"/>
        <v>2327.2115625000001</v>
      </c>
    </row>
    <row r="13" spans="1:9" x14ac:dyDescent="0.2">
      <c r="A13" t="s">
        <v>299</v>
      </c>
      <c r="E13">
        <f>SUM(E7:E10)</f>
        <v>1522310454</v>
      </c>
      <c r="F13">
        <f>SUM(F7:F10)</f>
        <v>930884625</v>
      </c>
    </row>
    <row r="14" spans="1:9" x14ac:dyDescent="0.2">
      <c r="H14">
        <f>E13/H11</f>
        <v>6765824.2400000002</v>
      </c>
      <c r="I14">
        <f>F13/I11</f>
        <v>4137265</v>
      </c>
    </row>
    <row r="15" spans="1:9" x14ac:dyDescent="0.2">
      <c r="H15">
        <v>30717</v>
      </c>
    </row>
    <row r="16" spans="1:9" x14ac:dyDescent="0.2">
      <c r="H16">
        <f>H15+H14</f>
        <v>6796541.2400000002</v>
      </c>
    </row>
  </sheetData>
  <mergeCells count="3">
    <mergeCell ref="B5:C5"/>
    <mergeCell ref="E5:F5"/>
    <mergeCell ref="H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9"/>
  <sheetViews>
    <sheetView workbookViewId="0">
      <selection activeCell="G10" sqref="G10"/>
    </sheetView>
  </sheetViews>
  <sheetFormatPr defaultRowHeight="12.75" x14ac:dyDescent="0.2"/>
  <sheetData>
    <row r="6" spans="2:7" x14ac:dyDescent="0.2">
      <c r="C6" t="s">
        <v>287</v>
      </c>
      <c r="D6" t="s">
        <v>163</v>
      </c>
      <c r="E6" t="s">
        <v>11</v>
      </c>
      <c r="F6" t="s">
        <v>290</v>
      </c>
    </row>
    <row r="7" spans="2:7" x14ac:dyDescent="0.2">
      <c r="B7" t="s">
        <v>301</v>
      </c>
      <c r="C7">
        <v>6469128</v>
      </c>
      <c r="D7">
        <v>28841</v>
      </c>
      <c r="E7">
        <f>C7+D7</f>
        <v>6497969</v>
      </c>
      <c r="F7">
        <v>4230973</v>
      </c>
    </row>
    <row r="8" spans="2:7" x14ac:dyDescent="0.2">
      <c r="B8" t="s">
        <v>302</v>
      </c>
      <c r="C8">
        <v>230</v>
      </c>
      <c r="D8">
        <v>312</v>
      </c>
      <c r="F8">
        <v>230</v>
      </c>
    </row>
    <row r="9" spans="2:7" x14ac:dyDescent="0.2">
      <c r="B9" t="s">
        <v>303</v>
      </c>
      <c r="C9">
        <v>167406</v>
      </c>
      <c r="F9">
        <v>81393</v>
      </c>
      <c r="G9">
        <f>F9+C9</f>
        <v>248799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"/>
  <sheetViews>
    <sheetView workbookViewId="0">
      <selection activeCell="K11" sqref="K11"/>
    </sheetView>
  </sheetViews>
  <sheetFormatPr defaultRowHeight="12.75" x14ac:dyDescent="0.2"/>
  <cols>
    <col min="1" max="1" width="17.42578125" customWidth="1"/>
    <col min="2" max="2" width="13" customWidth="1"/>
    <col min="3" max="3" width="14.140625" customWidth="1"/>
    <col min="4" max="4" width="12.5703125" customWidth="1"/>
  </cols>
  <sheetData>
    <row r="4" spans="1:6" ht="25.5" x14ac:dyDescent="0.2">
      <c r="A4" s="401" t="s">
        <v>324</v>
      </c>
      <c r="B4" s="401" t="s">
        <v>325</v>
      </c>
      <c r="C4" s="401" t="s">
        <v>326</v>
      </c>
      <c r="D4" s="401" t="s">
        <v>327</v>
      </c>
    </row>
    <row r="5" spans="1:6" x14ac:dyDescent="0.2">
      <c r="A5" s="401" t="s">
        <v>328</v>
      </c>
      <c r="B5" s="401">
        <v>83690</v>
      </c>
      <c r="C5" s="401">
        <v>83935</v>
      </c>
      <c r="D5" s="402">
        <f>C5/B5</f>
        <v>1.0029274704265743</v>
      </c>
      <c r="F5" s="393">
        <f>D5*100/10</f>
        <v>10.029274704265742</v>
      </c>
    </row>
    <row r="6" spans="1:6" x14ac:dyDescent="0.2">
      <c r="A6" s="401" t="s">
        <v>329</v>
      </c>
      <c r="B6" s="401">
        <v>10728942</v>
      </c>
      <c r="C6" s="401">
        <v>10891212</v>
      </c>
      <c r="D6" s="402">
        <f t="shared" ref="D6:D18" si="0">C6/B6</f>
        <v>1.0151245108790783</v>
      </c>
      <c r="F6" s="393">
        <v>10</v>
      </c>
    </row>
    <row r="7" spans="1:6" x14ac:dyDescent="0.2">
      <c r="A7" s="401" t="s">
        <v>330</v>
      </c>
      <c r="B7" s="401">
        <v>230</v>
      </c>
      <c r="C7" s="401">
        <v>225</v>
      </c>
      <c r="D7" s="402">
        <f t="shared" si="0"/>
        <v>0.97826086956521741</v>
      </c>
      <c r="F7" s="393">
        <f t="shared" ref="F7:F18" si="1">D7*100/10</f>
        <v>9.7826086956521738</v>
      </c>
    </row>
    <row r="8" spans="1:6" ht="25.5" x14ac:dyDescent="0.2">
      <c r="A8" s="401" t="s">
        <v>331</v>
      </c>
      <c r="B8" s="401">
        <v>296108.77</v>
      </c>
      <c r="C8" s="401">
        <v>223358.97</v>
      </c>
      <c r="D8" s="402">
        <f t="shared" si="0"/>
        <v>0.75431392997917623</v>
      </c>
      <c r="F8" s="393">
        <f t="shared" si="1"/>
        <v>7.543139299791763</v>
      </c>
    </row>
    <row r="9" spans="1:6" ht="25.5" x14ac:dyDescent="0.2">
      <c r="A9" s="401" t="s">
        <v>332</v>
      </c>
      <c r="B9" s="401">
        <v>131040.42</v>
      </c>
      <c r="C9" s="401">
        <v>126207.91</v>
      </c>
      <c r="D9" s="402">
        <f t="shared" si="0"/>
        <v>0.96312198938312321</v>
      </c>
      <c r="F9" s="393">
        <f t="shared" si="1"/>
        <v>9.6312198938312328</v>
      </c>
    </row>
    <row r="10" spans="1:6" x14ac:dyDescent="0.2">
      <c r="A10" s="401" t="s">
        <v>333</v>
      </c>
      <c r="B10" s="401">
        <v>248799</v>
      </c>
      <c r="C10" s="401">
        <v>240282</v>
      </c>
      <c r="D10" s="402">
        <f t="shared" si="0"/>
        <v>0.96576754729721581</v>
      </c>
      <c r="F10" s="393">
        <f t="shared" si="1"/>
        <v>9.6576754729721586</v>
      </c>
    </row>
    <row r="11" spans="1:6" ht="25.5" x14ac:dyDescent="0.2">
      <c r="A11" s="401" t="s">
        <v>334</v>
      </c>
      <c r="B11" s="401">
        <v>37322.85</v>
      </c>
      <c r="C11" s="401">
        <v>35279.75</v>
      </c>
      <c r="D11" s="402">
        <f t="shared" si="0"/>
        <v>0.94525873560030926</v>
      </c>
      <c r="F11" s="393">
        <f t="shared" si="1"/>
        <v>9.4525873560030931</v>
      </c>
    </row>
    <row r="12" spans="1:6" x14ac:dyDescent="0.2">
      <c r="A12" s="401" t="s">
        <v>335</v>
      </c>
      <c r="B12" s="401">
        <v>1842.8</v>
      </c>
      <c r="C12" s="401">
        <v>1842.8</v>
      </c>
      <c r="D12" s="402">
        <f t="shared" si="0"/>
        <v>1</v>
      </c>
      <c r="F12" s="393">
        <f t="shared" si="1"/>
        <v>10</v>
      </c>
    </row>
    <row r="13" spans="1:6" x14ac:dyDescent="0.2">
      <c r="A13" s="401" t="s">
        <v>336</v>
      </c>
      <c r="B13" s="401">
        <v>1842.8</v>
      </c>
      <c r="C13" s="401">
        <v>1842.8</v>
      </c>
      <c r="D13" s="402">
        <f t="shared" si="0"/>
        <v>1</v>
      </c>
      <c r="F13" s="393">
        <f t="shared" si="1"/>
        <v>10</v>
      </c>
    </row>
    <row r="14" spans="1:6" x14ac:dyDescent="0.2">
      <c r="A14" s="401" t="s">
        <v>337</v>
      </c>
      <c r="B14" s="401">
        <v>81314</v>
      </c>
      <c r="C14" s="401">
        <v>77446</v>
      </c>
      <c r="D14" s="402">
        <f t="shared" si="0"/>
        <v>0.95243131564060313</v>
      </c>
      <c r="F14" s="393">
        <f t="shared" si="1"/>
        <v>9.5243131564060306</v>
      </c>
    </row>
    <row r="15" spans="1:6" x14ac:dyDescent="0.2">
      <c r="A15" s="401" t="s">
        <v>338</v>
      </c>
      <c r="B15" s="403">
        <v>81582</v>
      </c>
      <c r="C15" s="403">
        <v>77446</v>
      </c>
      <c r="D15" s="402">
        <f t="shared" si="0"/>
        <v>0.94930254222745214</v>
      </c>
      <c r="F15" s="393">
        <f t="shared" si="1"/>
        <v>9.4930254222745223</v>
      </c>
    </row>
    <row r="16" spans="1:6" ht="25.5" x14ac:dyDescent="0.2">
      <c r="A16" s="401" t="s">
        <v>339</v>
      </c>
      <c r="B16" s="401">
        <f>7294946+4284300</f>
        <v>11579246</v>
      </c>
      <c r="C16" s="401">
        <v>6089683</v>
      </c>
      <c r="D16" s="402">
        <f t="shared" si="0"/>
        <v>0.52591360439185764</v>
      </c>
      <c r="F16" s="393">
        <f t="shared" si="1"/>
        <v>5.2591360439185761</v>
      </c>
    </row>
    <row r="17" spans="1:6" x14ac:dyDescent="0.2">
      <c r="A17" s="401" t="s">
        <v>340</v>
      </c>
      <c r="B17" s="401">
        <v>83785</v>
      </c>
      <c r="C17" s="401">
        <v>83580</v>
      </c>
      <c r="D17" s="402">
        <f t="shared" si="0"/>
        <v>0.99755326132362598</v>
      </c>
      <c r="F17" s="393">
        <f t="shared" si="1"/>
        <v>9.9755326132362594</v>
      </c>
    </row>
    <row r="18" spans="1:6" x14ac:dyDescent="0.2">
      <c r="A18" s="401" t="s">
        <v>341</v>
      </c>
      <c r="B18" s="404">
        <v>83785</v>
      </c>
      <c r="C18" s="404">
        <v>83785</v>
      </c>
      <c r="D18" s="402">
        <f t="shared" si="0"/>
        <v>1</v>
      </c>
      <c r="F18" s="393">
        <f t="shared" si="1"/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0"/>
  <sheetViews>
    <sheetView topLeftCell="A7" workbookViewId="0">
      <selection activeCell="Q28" activeCellId="1" sqref="C28 Q28"/>
    </sheetView>
  </sheetViews>
  <sheetFormatPr defaultRowHeight="12.75" x14ac:dyDescent="0.2"/>
  <sheetData>
    <row r="2" spans="1:17" ht="13.5" thickBot="1" x14ac:dyDescent="0.25"/>
    <row r="3" spans="1:17" ht="13.5" thickBot="1" x14ac:dyDescent="0.25">
      <c r="A3" s="395" t="s">
        <v>39</v>
      </c>
      <c r="B3" t="s">
        <v>33</v>
      </c>
      <c r="C3" t="s">
        <v>342</v>
      </c>
      <c r="D3" t="s">
        <v>343</v>
      </c>
      <c r="E3" t="s">
        <v>344</v>
      </c>
      <c r="F3" t="s">
        <v>345</v>
      </c>
      <c r="G3" t="s">
        <v>346</v>
      </c>
      <c r="H3" t="s">
        <v>347</v>
      </c>
      <c r="I3" t="s">
        <v>348</v>
      </c>
      <c r="J3" t="s">
        <v>349</v>
      </c>
      <c r="K3" t="s">
        <v>350</v>
      </c>
      <c r="L3" t="s">
        <v>351</v>
      </c>
      <c r="M3" t="s">
        <v>352</v>
      </c>
      <c r="N3" t="s">
        <v>353</v>
      </c>
      <c r="O3" t="s">
        <v>354</v>
      </c>
      <c r="P3" t="s">
        <v>355</v>
      </c>
    </row>
    <row r="4" spans="1:17" ht="13.5" thickBot="1" x14ac:dyDescent="0.25">
      <c r="A4" s="396">
        <v>1</v>
      </c>
      <c r="B4" t="s">
        <v>356</v>
      </c>
      <c r="C4">
        <v>5888</v>
      </c>
      <c r="D4">
        <v>5888</v>
      </c>
      <c r="E4">
        <v>5888</v>
      </c>
      <c r="F4">
        <v>5888</v>
      </c>
      <c r="G4">
        <v>5888</v>
      </c>
      <c r="H4">
        <v>5888</v>
      </c>
      <c r="I4">
        <v>5888</v>
      </c>
      <c r="J4">
        <v>5888</v>
      </c>
      <c r="K4">
        <v>5888</v>
      </c>
      <c r="L4">
        <v>5888</v>
      </c>
      <c r="M4">
        <v>5888</v>
      </c>
      <c r="N4">
        <v>5888</v>
      </c>
      <c r="O4">
        <v>5888</v>
      </c>
      <c r="P4">
        <v>5888</v>
      </c>
      <c r="Q4">
        <f>AVERAGE(E4:P4)</f>
        <v>5888</v>
      </c>
    </row>
    <row r="5" spans="1:17" ht="13.5" thickBot="1" x14ac:dyDescent="0.25">
      <c r="A5" s="397">
        <v>2</v>
      </c>
      <c r="B5" t="s">
        <v>357</v>
      </c>
      <c r="C5">
        <v>6211</v>
      </c>
      <c r="D5">
        <v>6211</v>
      </c>
      <c r="E5">
        <v>6210</v>
      </c>
      <c r="F5">
        <v>6210</v>
      </c>
      <c r="G5">
        <v>6210</v>
      </c>
      <c r="H5">
        <v>6209</v>
      </c>
      <c r="I5">
        <v>6209</v>
      </c>
      <c r="J5">
        <v>6209</v>
      </c>
      <c r="K5">
        <v>6209</v>
      </c>
      <c r="L5">
        <v>6209</v>
      </c>
      <c r="M5">
        <v>6209</v>
      </c>
      <c r="N5">
        <v>6209</v>
      </c>
      <c r="O5">
        <v>6151</v>
      </c>
      <c r="P5">
        <v>6125</v>
      </c>
      <c r="Q5">
        <f t="shared" ref="Q5:Q28" si="0">AVERAGE(E5:P5)</f>
        <v>6197.416666666667</v>
      </c>
    </row>
    <row r="6" spans="1:17" ht="13.5" thickBot="1" x14ac:dyDescent="0.25">
      <c r="A6" s="396">
        <v>3</v>
      </c>
      <c r="B6" t="s">
        <v>358</v>
      </c>
      <c r="C6">
        <v>1639</v>
      </c>
      <c r="D6">
        <v>1639</v>
      </c>
      <c r="E6">
        <v>1639</v>
      </c>
      <c r="F6">
        <v>1639</v>
      </c>
      <c r="G6">
        <v>1639</v>
      </c>
      <c r="H6">
        <v>1639</v>
      </c>
      <c r="I6">
        <v>1639</v>
      </c>
      <c r="J6">
        <v>1639</v>
      </c>
      <c r="K6">
        <v>1639</v>
      </c>
      <c r="L6">
        <v>1639</v>
      </c>
      <c r="M6">
        <v>1639</v>
      </c>
      <c r="N6">
        <v>1639</v>
      </c>
      <c r="O6">
        <v>1639</v>
      </c>
      <c r="P6">
        <v>1639</v>
      </c>
      <c r="Q6">
        <f t="shared" si="0"/>
        <v>1639</v>
      </c>
    </row>
    <row r="7" spans="1:17" ht="13.5" thickBot="1" x14ac:dyDescent="0.25">
      <c r="A7" s="397">
        <v>4</v>
      </c>
      <c r="B7" t="s">
        <v>359</v>
      </c>
      <c r="C7">
        <v>4963</v>
      </c>
      <c r="D7">
        <v>4963</v>
      </c>
      <c r="E7">
        <v>4962</v>
      </c>
      <c r="F7">
        <v>4962</v>
      </c>
      <c r="G7">
        <v>4962</v>
      </c>
      <c r="H7">
        <v>4962</v>
      </c>
      <c r="I7">
        <v>4961</v>
      </c>
      <c r="J7">
        <v>4960</v>
      </c>
      <c r="K7">
        <v>4957</v>
      </c>
      <c r="L7">
        <v>4950</v>
      </c>
      <c r="M7">
        <v>4877</v>
      </c>
      <c r="N7">
        <v>4609</v>
      </c>
      <c r="O7">
        <v>4604</v>
      </c>
      <c r="P7">
        <v>4433</v>
      </c>
      <c r="Q7">
        <f t="shared" si="0"/>
        <v>4849.916666666667</v>
      </c>
    </row>
    <row r="8" spans="1:17" ht="13.5" thickBot="1" x14ac:dyDescent="0.25">
      <c r="A8" s="396">
        <v>5</v>
      </c>
      <c r="B8" t="s">
        <v>360</v>
      </c>
      <c r="C8">
        <v>3824</v>
      </c>
      <c r="D8">
        <v>3824</v>
      </c>
      <c r="E8">
        <v>3818</v>
      </c>
      <c r="F8">
        <v>3818</v>
      </c>
      <c r="G8">
        <v>3818</v>
      </c>
      <c r="H8">
        <v>3818</v>
      </c>
      <c r="I8">
        <v>3818</v>
      </c>
      <c r="J8">
        <v>3818</v>
      </c>
      <c r="K8">
        <v>3818</v>
      </c>
      <c r="L8">
        <v>3818</v>
      </c>
      <c r="M8">
        <v>3818</v>
      </c>
      <c r="N8">
        <v>3818</v>
      </c>
      <c r="O8">
        <v>3818</v>
      </c>
      <c r="P8">
        <v>3818</v>
      </c>
      <c r="Q8">
        <f t="shared" si="0"/>
        <v>3818</v>
      </c>
    </row>
    <row r="9" spans="1:17" ht="13.5" thickBot="1" x14ac:dyDescent="0.25">
      <c r="A9" s="397">
        <v>6</v>
      </c>
      <c r="B9" t="s">
        <v>361</v>
      </c>
      <c r="C9">
        <v>3234</v>
      </c>
      <c r="D9">
        <v>3234</v>
      </c>
      <c r="E9">
        <v>3230</v>
      </c>
      <c r="F9">
        <v>3230</v>
      </c>
      <c r="G9">
        <v>3230</v>
      </c>
      <c r="H9">
        <v>3230</v>
      </c>
      <c r="I9">
        <v>3230</v>
      </c>
      <c r="J9">
        <v>3230</v>
      </c>
      <c r="K9">
        <v>3230</v>
      </c>
      <c r="L9">
        <v>3230</v>
      </c>
      <c r="M9">
        <v>3230</v>
      </c>
      <c r="N9">
        <v>3228</v>
      </c>
      <c r="O9">
        <v>3223</v>
      </c>
      <c r="P9">
        <v>3219</v>
      </c>
      <c r="Q9">
        <f t="shared" si="0"/>
        <v>3228.3333333333335</v>
      </c>
    </row>
    <row r="10" spans="1:17" ht="13.5" thickBot="1" x14ac:dyDescent="0.25">
      <c r="A10" s="396">
        <v>7</v>
      </c>
      <c r="B10" t="s">
        <v>362</v>
      </c>
      <c r="C10">
        <v>1057</v>
      </c>
      <c r="D10">
        <v>1057</v>
      </c>
      <c r="E10">
        <v>1057</v>
      </c>
      <c r="F10">
        <v>1057</v>
      </c>
      <c r="G10">
        <v>1057</v>
      </c>
      <c r="H10">
        <v>1057</v>
      </c>
      <c r="I10">
        <v>1057</v>
      </c>
      <c r="J10">
        <v>1057</v>
      </c>
      <c r="K10">
        <v>1057</v>
      </c>
      <c r="L10">
        <v>1057</v>
      </c>
      <c r="M10">
        <v>1057</v>
      </c>
      <c r="N10">
        <v>1057</v>
      </c>
      <c r="O10">
        <v>1057</v>
      </c>
      <c r="P10">
        <v>1057</v>
      </c>
      <c r="Q10">
        <f t="shared" si="0"/>
        <v>1057</v>
      </c>
    </row>
    <row r="11" spans="1:17" ht="13.5" thickBot="1" x14ac:dyDescent="0.25">
      <c r="A11" s="397">
        <v>8</v>
      </c>
      <c r="B11" t="s">
        <v>363</v>
      </c>
      <c r="C11">
        <v>2238</v>
      </c>
      <c r="D11">
        <v>2238</v>
      </c>
      <c r="E11">
        <v>2237</v>
      </c>
      <c r="F11">
        <v>2237</v>
      </c>
      <c r="G11">
        <v>2237</v>
      </c>
      <c r="H11">
        <v>2237</v>
      </c>
      <c r="I11">
        <v>2237</v>
      </c>
      <c r="J11">
        <v>2237</v>
      </c>
      <c r="K11">
        <v>2237</v>
      </c>
      <c r="L11">
        <v>2237</v>
      </c>
      <c r="M11">
        <v>2237</v>
      </c>
      <c r="N11">
        <v>2237</v>
      </c>
      <c r="O11">
        <v>2237</v>
      </c>
      <c r="P11">
        <v>2237</v>
      </c>
      <c r="Q11">
        <f t="shared" si="0"/>
        <v>2237</v>
      </c>
    </row>
    <row r="12" spans="1:17" ht="13.5" thickBot="1" x14ac:dyDescent="0.25">
      <c r="A12" s="396">
        <v>9</v>
      </c>
      <c r="B12" t="s">
        <v>364</v>
      </c>
      <c r="C12">
        <v>3023</v>
      </c>
      <c r="D12">
        <v>3023</v>
      </c>
      <c r="E12">
        <v>3023</v>
      </c>
      <c r="F12">
        <v>3023</v>
      </c>
      <c r="G12">
        <v>3023</v>
      </c>
      <c r="H12">
        <v>3023</v>
      </c>
      <c r="I12">
        <v>3023</v>
      </c>
      <c r="J12">
        <v>3023</v>
      </c>
      <c r="K12">
        <v>3023</v>
      </c>
      <c r="L12">
        <v>3023</v>
      </c>
      <c r="M12">
        <v>3023</v>
      </c>
      <c r="N12">
        <v>3023</v>
      </c>
      <c r="O12">
        <v>3023</v>
      </c>
      <c r="P12">
        <v>3023</v>
      </c>
      <c r="Q12">
        <f t="shared" si="0"/>
        <v>3023</v>
      </c>
    </row>
    <row r="13" spans="1:17" ht="13.5" thickBot="1" x14ac:dyDescent="0.25">
      <c r="A13" s="397">
        <v>10</v>
      </c>
      <c r="B13" t="s">
        <v>365</v>
      </c>
      <c r="C13">
        <v>4172</v>
      </c>
      <c r="D13">
        <v>4172</v>
      </c>
      <c r="E13">
        <v>4172</v>
      </c>
      <c r="F13">
        <v>4172</v>
      </c>
      <c r="G13">
        <v>4172</v>
      </c>
      <c r="H13">
        <v>4172</v>
      </c>
      <c r="I13">
        <v>4172</v>
      </c>
      <c r="J13">
        <v>4172</v>
      </c>
      <c r="K13">
        <v>4172</v>
      </c>
      <c r="L13">
        <v>4172</v>
      </c>
      <c r="M13">
        <v>4172</v>
      </c>
      <c r="N13">
        <v>4172</v>
      </c>
      <c r="O13">
        <v>4172</v>
      </c>
      <c r="P13">
        <v>4172</v>
      </c>
      <c r="Q13">
        <f t="shared" si="0"/>
        <v>4172</v>
      </c>
    </row>
    <row r="14" spans="1:17" ht="13.5" thickBot="1" x14ac:dyDescent="0.25">
      <c r="A14" s="396">
        <v>11</v>
      </c>
      <c r="B14" t="s">
        <v>366</v>
      </c>
      <c r="C14">
        <v>3043</v>
      </c>
      <c r="D14">
        <v>3043</v>
      </c>
      <c r="E14">
        <v>3043</v>
      </c>
      <c r="F14">
        <v>3043</v>
      </c>
      <c r="G14">
        <v>3043</v>
      </c>
      <c r="H14">
        <v>3043</v>
      </c>
      <c r="I14">
        <v>3043</v>
      </c>
      <c r="J14">
        <v>3043</v>
      </c>
      <c r="K14">
        <v>3043</v>
      </c>
      <c r="L14">
        <v>3043</v>
      </c>
      <c r="M14">
        <v>3043</v>
      </c>
      <c r="N14">
        <v>3043</v>
      </c>
      <c r="O14">
        <v>3043</v>
      </c>
      <c r="P14">
        <v>3042</v>
      </c>
      <c r="Q14">
        <f t="shared" si="0"/>
        <v>3042.9166666666665</v>
      </c>
    </row>
    <row r="15" spans="1:17" ht="13.5" thickBot="1" x14ac:dyDescent="0.25">
      <c r="A15" s="397">
        <v>12</v>
      </c>
      <c r="B15" t="s">
        <v>367</v>
      </c>
      <c r="C15">
        <v>2260</v>
      </c>
      <c r="D15">
        <v>2260</v>
      </c>
      <c r="E15">
        <v>2260</v>
      </c>
      <c r="F15">
        <v>2260</v>
      </c>
      <c r="G15">
        <v>2260</v>
      </c>
      <c r="H15">
        <v>2260</v>
      </c>
      <c r="I15">
        <v>2260</v>
      </c>
      <c r="J15">
        <v>2260</v>
      </c>
      <c r="K15">
        <v>2260</v>
      </c>
      <c r="L15">
        <v>2260</v>
      </c>
      <c r="M15">
        <v>2260</v>
      </c>
      <c r="N15">
        <v>2260</v>
      </c>
      <c r="O15">
        <v>2260</v>
      </c>
      <c r="P15">
        <v>2259</v>
      </c>
      <c r="Q15">
        <f t="shared" si="0"/>
        <v>2259.9166666666665</v>
      </c>
    </row>
    <row r="16" spans="1:17" ht="13.5" thickBot="1" x14ac:dyDescent="0.25">
      <c r="A16" s="396">
        <v>13</v>
      </c>
      <c r="B16" t="s">
        <v>368</v>
      </c>
      <c r="C16">
        <v>2340</v>
      </c>
      <c r="D16">
        <v>2340</v>
      </c>
      <c r="E16">
        <v>2340</v>
      </c>
      <c r="F16">
        <v>2340</v>
      </c>
      <c r="G16">
        <v>2340</v>
      </c>
      <c r="H16">
        <v>2340</v>
      </c>
      <c r="I16">
        <v>2340</v>
      </c>
      <c r="J16">
        <v>2340</v>
      </c>
      <c r="K16">
        <v>2340</v>
      </c>
      <c r="L16">
        <v>2340</v>
      </c>
      <c r="M16">
        <v>2340</v>
      </c>
      <c r="N16">
        <v>2340</v>
      </c>
      <c r="O16">
        <v>2340</v>
      </c>
      <c r="P16">
        <v>2340</v>
      </c>
      <c r="Q16">
        <f t="shared" si="0"/>
        <v>2340</v>
      </c>
    </row>
    <row r="17" spans="1:17" ht="13.5" thickBot="1" x14ac:dyDescent="0.25">
      <c r="A17" s="397">
        <v>14</v>
      </c>
      <c r="B17" t="s">
        <v>369</v>
      </c>
      <c r="C17">
        <v>459</v>
      </c>
      <c r="D17">
        <v>459</v>
      </c>
      <c r="E17">
        <v>459</v>
      </c>
      <c r="F17">
        <v>459</v>
      </c>
      <c r="G17">
        <v>459</v>
      </c>
      <c r="H17">
        <v>459</v>
      </c>
      <c r="I17">
        <v>459</v>
      </c>
      <c r="J17">
        <v>459</v>
      </c>
      <c r="K17">
        <v>459</v>
      </c>
      <c r="L17">
        <v>459</v>
      </c>
      <c r="M17">
        <v>459</v>
      </c>
      <c r="N17">
        <v>459</v>
      </c>
      <c r="O17">
        <v>459</v>
      </c>
      <c r="P17">
        <v>459</v>
      </c>
      <c r="Q17">
        <f t="shared" si="0"/>
        <v>459</v>
      </c>
    </row>
    <row r="18" spans="1:17" ht="13.5" thickBot="1" x14ac:dyDescent="0.25">
      <c r="A18" s="396">
        <v>15</v>
      </c>
      <c r="B18" t="s">
        <v>370</v>
      </c>
      <c r="C18">
        <v>2089</v>
      </c>
      <c r="D18">
        <v>2089</v>
      </c>
      <c r="E18">
        <v>2085</v>
      </c>
      <c r="F18">
        <v>2085</v>
      </c>
      <c r="G18">
        <v>2085</v>
      </c>
      <c r="H18">
        <v>2085</v>
      </c>
      <c r="I18">
        <v>2085</v>
      </c>
      <c r="J18">
        <v>2085</v>
      </c>
      <c r="K18">
        <v>2085</v>
      </c>
      <c r="L18">
        <v>2085</v>
      </c>
      <c r="M18">
        <v>2085</v>
      </c>
      <c r="N18">
        <v>2085</v>
      </c>
      <c r="O18">
        <v>2085</v>
      </c>
      <c r="P18">
        <v>2085</v>
      </c>
      <c r="Q18">
        <f t="shared" si="0"/>
        <v>2085</v>
      </c>
    </row>
    <row r="19" spans="1:17" ht="13.5" thickBot="1" x14ac:dyDescent="0.25">
      <c r="A19" s="397">
        <v>16</v>
      </c>
      <c r="B19" t="s">
        <v>371</v>
      </c>
      <c r="C19">
        <v>3297</v>
      </c>
      <c r="D19">
        <v>3297</v>
      </c>
      <c r="E19">
        <v>3297</v>
      </c>
      <c r="F19">
        <v>3297</v>
      </c>
      <c r="G19">
        <v>3297</v>
      </c>
      <c r="H19">
        <v>3297</v>
      </c>
      <c r="I19">
        <v>3297</v>
      </c>
      <c r="J19">
        <v>3297</v>
      </c>
      <c r="K19">
        <v>3297</v>
      </c>
      <c r="L19">
        <v>3297</v>
      </c>
      <c r="M19">
        <v>3297</v>
      </c>
      <c r="N19">
        <v>3297</v>
      </c>
      <c r="O19">
        <v>3297</v>
      </c>
      <c r="P19">
        <v>3297</v>
      </c>
      <c r="Q19">
        <f t="shared" si="0"/>
        <v>3297</v>
      </c>
    </row>
    <row r="20" spans="1:17" ht="13.5" thickBot="1" x14ac:dyDescent="0.25">
      <c r="A20" s="396">
        <v>17</v>
      </c>
      <c r="B20" t="s">
        <v>372</v>
      </c>
      <c r="C20">
        <v>5914</v>
      </c>
      <c r="D20">
        <v>5914</v>
      </c>
      <c r="E20">
        <v>5914</v>
      </c>
      <c r="F20">
        <v>5914</v>
      </c>
      <c r="G20">
        <v>5914</v>
      </c>
      <c r="H20">
        <v>5914</v>
      </c>
      <c r="I20">
        <v>5914</v>
      </c>
      <c r="J20">
        <v>5914</v>
      </c>
      <c r="K20">
        <v>5914</v>
      </c>
      <c r="L20">
        <v>5914</v>
      </c>
      <c r="M20">
        <v>5914</v>
      </c>
      <c r="N20">
        <v>5914</v>
      </c>
      <c r="O20">
        <v>5914</v>
      </c>
      <c r="P20">
        <v>5914</v>
      </c>
      <c r="Q20">
        <f t="shared" si="0"/>
        <v>5914</v>
      </c>
    </row>
    <row r="21" spans="1:17" ht="13.5" thickBot="1" x14ac:dyDescent="0.25">
      <c r="A21" s="397">
        <v>18</v>
      </c>
      <c r="B21" t="s">
        <v>373</v>
      </c>
      <c r="C21">
        <v>6534</v>
      </c>
      <c r="D21">
        <v>6534</v>
      </c>
      <c r="E21">
        <v>6529</v>
      </c>
      <c r="F21">
        <v>6529</v>
      </c>
      <c r="G21">
        <v>6529</v>
      </c>
      <c r="H21">
        <v>6529</v>
      </c>
      <c r="I21">
        <v>6529</v>
      </c>
      <c r="J21">
        <v>6529</v>
      </c>
      <c r="K21">
        <v>6529</v>
      </c>
      <c r="L21">
        <v>6529</v>
      </c>
      <c r="M21">
        <v>6529</v>
      </c>
      <c r="N21">
        <v>6528</v>
      </c>
      <c r="O21">
        <v>6528</v>
      </c>
      <c r="P21">
        <v>6528</v>
      </c>
      <c r="Q21">
        <f t="shared" si="0"/>
        <v>6528.75</v>
      </c>
    </row>
    <row r="22" spans="1:17" ht="13.5" thickBot="1" x14ac:dyDescent="0.25">
      <c r="A22" s="396">
        <v>19</v>
      </c>
      <c r="B22" t="s">
        <v>374</v>
      </c>
      <c r="C22">
        <v>5868</v>
      </c>
      <c r="D22">
        <v>5868</v>
      </c>
      <c r="E22">
        <v>5867</v>
      </c>
      <c r="F22">
        <v>5867</v>
      </c>
      <c r="G22">
        <v>5867</v>
      </c>
      <c r="H22">
        <v>5867</v>
      </c>
      <c r="I22">
        <v>5867</v>
      </c>
      <c r="J22">
        <v>5858</v>
      </c>
      <c r="K22">
        <v>5857</v>
      </c>
      <c r="L22">
        <v>5857</v>
      </c>
      <c r="M22">
        <v>5857</v>
      </c>
      <c r="N22">
        <v>5730</v>
      </c>
      <c r="O22">
        <v>5644</v>
      </c>
      <c r="P22">
        <v>5638</v>
      </c>
      <c r="Q22">
        <f t="shared" si="0"/>
        <v>5814.666666666667</v>
      </c>
    </row>
    <row r="23" spans="1:17" ht="13.5" thickBot="1" x14ac:dyDescent="0.25">
      <c r="A23" s="397">
        <v>20</v>
      </c>
      <c r="B23" t="s">
        <v>375</v>
      </c>
      <c r="C23">
        <v>4120</v>
      </c>
      <c r="D23">
        <v>4120</v>
      </c>
      <c r="E23">
        <v>4120</v>
      </c>
      <c r="F23">
        <v>4120</v>
      </c>
      <c r="G23">
        <v>4120</v>
      </c>
      <c r="H23">
        <v>4120</v>
      </c>
      <c r="I23">
        <v>4120</v>
      </c>
      <c r="J23">
        <v>4120</v>
      </c>
      <c r="K23">
        <v>4120</v>
      </c>
      <c r="L23">
        <v>4120</v>
      </c>
      <c r="M23">
        <v>4120</v>
      </c>
      <c r="N23">
        <v>4120</v>
      </c>
      <c r="O23">
        <v>4120</v>
      </c>
      <c r="P23">
        <v>4115</v>
      </c>
      <c r="Q23">
        <f t="shared" si="0"/>
        <v>4119.583333333333</v>
      </c>
    </row>
    <row r="24" spans="1:17" ht="13.5" thickBot="1" x14ac:dyDescent="0.25">
      <c r="A24" s="396">
        <v>21</v>
      </c>
      <c r="B24" t="s">
        <v>376</v>
      </c>
      <c r="C24">
        <v>1683</v>
      </c>
      <c r="D24">
        <v>1683</v>
      </c>
      <c r="E24">
        <v>1681</v>
      </c>
      <c r="F24">
        <v>1681</v>
      </c>
      <c r="G24">
        <v>1681</v>
      </c>
      <c r="H24">
        <v>1681</v>
      </c>
      <c r="I24">
        <v>1681</v>
      </c>
      <c r="J24">
        <v>1681</v>
      </c>
      <c r="K24">
        <v>1681</v>
      </c>
      <c r="L24">
        <v>1681</v>
      </c>
      <c r="M24">
        <v>1681</v>
      </c>
      <c r="N24">
        <v>1681</v>
      </c>
      <c r="O24">
        <v>1681</v>
      </c>
      <c r="P24">
        <v>1677</v>
      </c>
      <c r="Q24">
        <f t="shared" si="0"/>
        <v>1680.6666666666667</v>
      </c>
    </row>
    <row r="25" spans="1:17" ht="13.5" thickBot="1" x14ac:dyDescent="0.25">
      <c r="A25" s="397">
        <v>22</v>
      </c>
      <c r="B25" t="s">
        <v>377</v>
      </c>
      <c r="C25">
        <v>4733</v>
      </c>
      <c r="D25">
        <v>4733</v>
      </c>
      <c r="E25">
        <v>4733</v>
      </c>
      <c r="F25">
        <v>4733</v>
      </c>
      <c r="G25">
        <v>4733</v>
      </c>
      <c r="H25">
        <v>4733</v>
      </c>
      <c r="I25">
        <v>4733</v>
      </c>
      <c r="J25">
        <v>4733</v>
      </c>
      <c r="K25">
        <v>4733</v>
      </c>
      <c r="L25">
        <v>4733</v>
      </c>
      <c r="M25">
        <v>4733</v>
      </c>
      <c r="N25">
        <v>4733</v>
      </c>
      <c r="O25">
        <v>4733</v>
      </c>
      <c r="P25">
        <v>4733</v>
      </c>
      <c r="Q25">
        <f t="shared" si="0"/>
        <v>4733</v>
      </c>
    </row>
    <row r="26" spans="1:17" ht="13.5" thickBot="1" x14ac:dyDescent="0.25">
      <c r="A26" s="396">
        <v>23</v>
      </c>
      <c r="B26" t="s">
        <v>378</v>
      </c>
      <c r="C26">
        <v>4390</v>
      </c>
      <c r="D26">
        <v>4390</v>
      </c>
      <c r="E26">
        <v>4390</v>
      </c>
      <c r="F26">
        <v>4390</v>
      </c>
      <c r="G26">
        <v>4390</v>
      </c>
      <c r="H26">
        <v>4390</v>
      </c>
      <c r="I26">
        <v>4390</v>
      </c>
      <c r="J26">
        <v>4390</v>
      </c>
      <c r="K26">
        <v>4390</v>
      </c>
      <c r="L26">
        <v>4390</v>
      </c>
      <c r="M26">
        <v>4390</v>
      </c>
      <c r="N26">
        <v>4390</v>
      </c>
      <c r="O26">
        <v>4390</v>
      </c>
      <c r="P26">
        <v>4390</v>
      </c>
      <c r="Q26">
        <f t="shared" si="0"/>
        <v>4390</v>
      </c>
    </row>
    <row r="27" spans="1:17" ht="13.5" thickBot="1" x14ac:dyDescent="0.25">
      <c r="A27" s="397">
        <v>24</v>
      </c>
      <c r="B27" t="s">
        <v>379</v>
      </c>
      <c r="C27">
        <v>806</v>
      </c>
      <c r="D27">
        <v>806</v>
      </c>
      <c r="E27">
        <v>806</v>
      </c>
      <c r="F27">
        <v>806</v>
      </c>
      <c r="G27">
        <v>806</v>
      </c>
      <c r="H27">
        <v>806</v>
      </c>
      <c r="I27">
        <v>806</v>
      </c>
      <c r="J27">
        <v>806</v>
      </c>
      <c r="K27">
        <v>806</v>
      </c>
      <c r="L27">
        <v>806</v>
      </c>
      <c r="M27">
        <v>806</v>
      </c>
      <c r="N27">
        <v>806</v>
      </c>
      <c r="O27">
        <v>806</v>
      </c>
      <c r="P27">
        <v>806</v>
      </c>
      <c r="Q27">
        <f t="shared" si="0"/>
        <v>806</v>
      </c>
    </row>
    <row r="28" spans="1:17" ht="13.5" thickBot="1" x14ac:dyDescent="0.25">
      <c r="A28" s="398"/>
      <c r="B28" s="399" t="s">
        <v>29</v>
      </c>
      <c r="C28" s="398">
        <v>83785</v>
      </c>
      <c r="D28" s="398">
        <v>83785</v>
      </c>
      <c r="E28" s="398">
        <v>83760</v>
      </c>
      <c r="F28" s="398">
        <v>83760</v>
      </c>
      <c r="G28" s="398">
        <v>83760</v>
      </c>
      <c r="H28" s="398">
        <v>83759</v>
      </c>
      <c r="I28" s="398">
        <v>83758</v>
      </c>
      <c r="J28" s="398">
        <v>83748</v>
      </c>
      <c r="K28" s="398">
        <v>83744</v>
      </c>
      <c r="L28" s="398">
        <v>83737</v>
      </c>
      <c r="M28" s="398">
        <v>83664</v>
      </c>
      <c r="N28" s="398">
        <v>83266</v>
      </c>
      <c r="O28" s="398">
        <v>83112</v>
      </c>
      <c r="P28" s="398">
        <v>82894</v>
      </c>
      <c r="Q28">
        <f t="shared" si="0"/>
        <v>83580.166666666672</v>
      </c>
    </row>
    <row r="30" spans="1:17" x14ac:dyDescent="0.2">
      <c r="Q30" s="400">
        <f>Q28/D28</f>
        <v>0.99755525054206207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West Bengal</vt:lpstr>
      <vt:lpstr>QPR</vt:lpstr>
      <vt:lpstr>Apparoval-2018-19</vt:lpstr>
      <vt:lpstr>Radar</vt:lpstr>
      <vt:lpstr>Monthly</vt:lpstr>
      <vt:lpstr>'West Bengal'!Print_Area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2019-05-25T13:56:40Z</cp:lastPrinted>
  <dcterms:created xsi:type="dcterms:W3CDTF">2012-02-23T12:02:04Z</dcterms:created>
  <dcterms:modified xsi:type="dcterms:W3CDTF">2019-05-25T14:25:03Z</dcterms:modified>
</cp:coreProperties>
</file>